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nauti Municipality\Fiscal Year 2071-072\Quartly\Progress Expendiutre wise\"/>
    </mc:Choice>
  </mc:AlternateContent>
  <bookViews>
    <workbookView xWindow="120" yWindow="105" windowWidth="11910" windowHeight="5595" activeTab="1"/>
  </bookViews>
  <sheets>
    <sheet name="Anex 17" sheetId="54" r:id="rId1"/>
    <sheet name="Anex 10" sheetId="55" r:id="rId2"/>
  </sheets>
  <calcPr calcId="152511"/>
</workbook>
</file>

<file path=xl/calcChain.xml><?xml version="1.0" encoding="utf-8"?>
<calcChain xmlns="http://schemas.openxmlformats.org/spreadsheetml/2006/main">
  <c r="K151" i="54" l="1"/>
  <c r="I151" i="54"/>
  <c r="E12" i="55"/>
  <c r="E13" i="55"/>
  <c r="E14" i="55"/>
  <c r="E11" i="55"/>
  <c r="K73" i="54"/>
  <c r="I73" i="54"/>
  <c r="G73" i="54"/>
  <c r="E73" i="54"/>
  <c r="G148" i="54" l="1"/>
  <c r="F148" i="54"/>
  <c r="G147" i="54"/>
  <c r="F147" i="54"/>
  <c r="G146" i="54"/>
  <c r="F146" i="54"/>
  <c r="G145" i="54"/>
  <c r="F145" i="54"/>
  <c r="G144" i="54"/>
  <c r="F144" i="54"/>
  <c r="G143" i="54"/>
  <c r="F143" i="54"/>
  <c r="G142" i="54"/>
  <c r="F142" i="54"/>
  <c r="G141" i="54"/>
  <c r="F141" i="54"/>
  <c r="G140" i="54"/>
  <c r="F140" i="54"/>
  <c r="G139" i="54"/>
  <c r="F139" i="54"/>
  <c r="G138" i="54"/>
  <c r="F138" i="54"/>
  <c r="G137" i="54"/>
  <c r="F137" i="54"/>
  <c r="G136" i="54"/>
  <c r="F136" i="54"/>
  <c r="G135" i="54"/>
  <c r="F135" i="54"/>
  <c r="G134" i="54"/>
  <c r="F134" i="54"/>
  <c r="G133" i="54"/>
  <c r="F133" i="54"/>
  <c r="G132" i="54"/>
  <c r="F132" i="54"/>
  <c r="G131" i="54"/>
  <c r="F131" i="54"/>
  <c r="G130" i="54"/>
  <c r="F130" i="54"/>
  <c r="G129" i="54"/>
  <c r="F129" i="54"/>
  <c r="G125" i="54"/>
  <c r="F125" i="54"/>
  <c r="G124" i="54"/>
  <c r="F124" i="54"/>
  <c r="G123" i="54"/>
  <c r="F123" i="54"/>
  <c r="G122" i="54"/>
  <c r="F122" i="54"/>
  <c r="G121" i="54"/>
  <c r="F121" i="54"/>
  <c r="G120" i="54"/>
  <c r="F120" i="54"/>
  <c r="G119" i="54"/>
  <c r="F119" i="54"/>
  <c r="G118" i="54"/>
  <c r="F118" i="54"/>
  <c r="G117" i="54"/>
  <c r="F117" i="54"/>
  <c r="G116" i="54"/>
  <c r="F116" i="54"/>
  <c r="G115" i="54"/>
  <c r="F115" i="54"/>
  <c r="G112" i="54"/>
  <c r="F93" i="54"/>
  <c r="G93" i="54"/>
  <c r="F94" i="54"/>
  <c r="G94" i="54"/>
  <c r="F95" i="54"/>
  <c r="G95" i="54"/>
  <c r="F96" i="54"/>
  <c r="G96" i="54"/>
  <c r="F97" i="54"/>
  <c r="G97" i="54"/>
  <c r="F98" i="54"/>
  <c r="G98" i="54"/>
  <c r="F99" i="54"/>
  <c r="G99" i="54"/>
  <c r="F100" i="54"/>
  <c r="G100" i="54"/>
  <c r="F101" i="54"/>
  <c r="G101" i="54"/>
  <c r="F102" i="54"/>
  <c r="G102" i="54"/>
  <c r="F103" i="54"/>
  <c r="G103" i="54"/>
  <c r="F104" i="54"/>
  <c r="G104" i="54"/>
  <c r="F105" i="54"/>
  <c r="G105" i="54"/>
  <c r="F106" i="54"/>
  <c r="G106" i="54"/>
  <c r="F107" i="54"/>
  <c r="G107" i="54"/>
  <c r="F108" i="54"/>
  <c r="G108" i="54"/>
  <c r="F109" i="54"/>
  <c r="G109" i="54"/>
  <c r="F110" i="54"/>
  <c r="G110" i="54"/>
  <c r="F111" i="54"/>
  <c r="G111" i="54"/>
  <c r="F112" i="54"/>
  <c r="G92" i="54"/>
  <c r="F92" i="54"/>
  <c r="F88" i="54"/>
  <c r="G88" i="54"/>
  <c r="G87" i="54"/>
  <c r="F87" i="54"/>
  <c r="F77" i="54"/>
  <c r="G77" i="54"/>
  <c r="F78" i="54"/>
  <c r="G78" i="54"/>
  <c r="F79" i="54"/>
  <c r="G79" i="54"/>
  <c r="F80" i="54"/>
  <c r="G80" i="54"/>
  <c r="F81" i="54"/>
  <c r="G81" i="54"/>
  <c r="F82" i="54"/>
  <c r="G82" i="54"/>
  <c r="F83" i="54"/>
  <c r="G83" i="54"/>
  <c r="F84" i="54"/>
  <c r="G84" i="54"/>
  <c r="G76" i="54"/>
  <c r="F76" i="54"/>
  <c r="J85" i="54"/>
  <c r="F151" i="54"/>
  <c r="G151" i="54"/>
  <c r="G12" i="54"/>
  <c r="G13" i="54"/>
  <c r="G14" i="54"/>
  <c r="G15" i="54"/>
  <c r="G16" i="54"/>
  <c r="G17" i="54"/>
  <c r="G18" i="54"/>
  <c r="G19" i="54"/>
  <c r="G20" i="54"/>
  <c r="G21" i="54"/>
  <c r="G22" i="54"/>
  <c r="G23" i="54"/>
  <c r="G24" i="54"/>
  <c r="G25" i="54"/>
  <c r="G26" i="54"/>
  <c r="G27" i="54"/>
  <c r="G28" i="54"/>
  <c r="G29" i="54"/>
  <c r="G30" i="54"/>
  <c r="G31" i="54"/>
  <c r="G32" i="54"/>
  <c r="G34" i="54"/>
  <c r="G35" i="54"/>
  <c r="G36" i="54"/>
  <c r="G37" i="54"/>
  <c r="G38" i="54"/>
  <c r="G39" i="54"/>
  <c r="G40" i="54"/>
  <c r="G41" i="54"/>
  <c r="G42" i="54"/>
  <c r="G43" i="54"/>
  <c r="G44" i="54"/>
  <c r="G45" i="54"/>
  <c r="G46" i="54"/>
  <c r="G47" i="54"/>
  <c r="G48" i="54"/>
  <c r="G49" i="54"/>
  <c r="G50" i="54"/>
  <c r="G51" i="54"/>
  <c r="G52" i="54"/>
  <c r="G53" i="54"/>
  <c r="G54" i="54"/>
  <c r="G55" i="54"/>
  <c r="G56" i="54"/>
  <c r="G57" i="54"/>
  <c r="G58" i="54"/>
  <c r="G59" i="54"/>
  <c r="G60" i="54"/>
  <c r="G61" i="54"/>
  <c r="G62" i="54"/>
  <c r="G63" i="54"/>
  <c r="G64" i="54"/>
  <c r="G65" i="54"/>
  <c r="G66" i="54"/>
  <c r="G67" i="54"/>
  <c r="G68" i="54"/>
  <c r="G69" i="54"/>
  <c r="G70" i="54"/>
  <c r="G71" i="54"/>
  <c r="G72" i="54"/>
  <c r="F12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29" i="54"/>
  <c r="F30" i="54"/>
  <c r="F31" i="54"/>
  <c r="F32" i="54"/>
  <c r="F34" i="54"/>
  <c r="F35" i="54"/>
  <c r="F36" i="54"/>
  <c r="F37" i="54"/>
  <c r="F38" i="54"/>
  <c r="F39" i="54"/>
  <c r="F40" i="54"/>
  <c r="F41" i="54"/>
  <c r="F42" i="54"/>
  <c r="F43" i="54"/>
  <c r="F44" i="54"/>
  <c r="F45" i="54"/>
  <c r="F46" i="54"/>
  <c r="F47" i="54"/>
  <c r="F48" i="54"/>
  <c r="F49" i="54"/>
  <c r="F50" i="54"/>
  <c r="F51" i="54"/>
  <c r="F52" i="54"/>
  <c r="F53" i="54"/>
  <c r="F54" i="54"/>
  <c r="F55" i="54"/>
  <c r="F56" i="54"/>
  <c r="F57" i="54"/>
  <c r="F58" i="54"/>
  <c r="F59" i="54"/>
  <c r="F60" i="54"/>
  <c r="F61" i="54"/>
  <c r="F62" i="54"/>
  <c r="F63" i="54"/>
  <c r="F64" i="54"/>
  <c r="F65" i="54"/>
  <c r="F66" i="54"/>
  <c r="F67" i="54"/>
  <c r="F68" i="54"/>
  <c r="F69" i="54"/>
  <c r="F70" i="54"/>
  <c r="F71" i="54"/>
  <c r="F72" i="54"/>
  <c r="G11" i="54"/>
  <c r="F11" i="54"/>
  <c r="I124" i="54"/>
  <c r="I139" i="54"/>
  <c r="I138" i="54"/>
  <c r="I132" i="54"/>
  <c r="I119" i="54"/>
  <c r="I117" i="54"/>
  <c r="I110" i="54"/>
  <c r="I88" i="54"/>
  <c r="I42" i="54"/>
  <c r="K88" i="54"/>
  <c r="I34" i="54" l="1"/>
  <c r="I32" i="54"/>
  <c r="I31" i="54"/>
  <c r="I30" i="54"/>
  <c r="I29" i="54"/>
  <c r="I25" i="54"/>
  <c r="I24" i="54"/>
  <c r="I12" i="54"/>
  <c r="K74" i="54"/>
  <c r="K85" i="54"/>
  <c r="K89" i="54"/>
  <c r="K113" i="54"/>
  <c r="K126" i="54"/>
  <c r="K149" i="54"/>
  <c r="H149" i="54"/>
  <c r="I149" i="54"/>
  <c r="H113" i="54"/>
  <c r="I113" i="54"/>
  <c r="H89" i="54"/>
  <c r="H85" i="54"/>
  <c r="I77" i="54"/>
  <c r="I85" i="54" s="1"/>
  <c r="H74" i="54"/>
  <c r="I43" i="54"/>
  <c r="J74" i="54"/>
  <c r="J89" i="54"/>
  <c r="J113" i="54"/>
  <c r="J126" i="54"/>
  <c r="J149" i="54"/>
  <c r="K152" i="54" l="1"/>
  <c r="J150" i="54"/>
  <c r="J152" i="54" s="1"/>
  <c r="I126" i="54"/>
  <c r="I150" i="54" s="1"/>
  <c r="I89" i="54"/>
  <c r="K150" i="54"/>
  <c r="P148" i="54"/>
  <c r="O148" i="54"/>
  <c r="N148" i="54"/>
  <c r="M148" i="54"/>
  <c r="L148" i="54"/>
  <c r="P112" i="54"/>
  <c r="O112" i="54"/>
  <c r="N112" i="54"/>
  <c r="M112" i="54"/>
  <c r="L112" i="54"/>
  <c r="P88" i="54"/>
  <c r="O88" i="54"/>
  <c r="N88" i="54"/>
  <c r="M88" i="54"/>
  <c r="L88" i="54"/>
  <c r="P84" i="54"/>
  <c r="O84" i="54"/>
  <c r="N84" i="54"/>
  <c r="M84" i="54"/>
  <c r="L84" i="54"/>
  <c r="P73" i="54"/>
  <c r="O73" i="54"/>
  <c r="N73" i="54"/>
  <c r="M73" i="54"/>
  <c r="L73" i="54"/>
  <c r="I74" i="54" l="1"/>
  <c r="I152" i="54" s="1"/>
  <c r="F149" i="54"/>
  <c r="F113" i="54"/>
  <c r="F89" i="54"/>
  <c r="F85" i="54"/>
  <c r="F74" i="54"/>
  <c r="G128" i="54"/>
  <c r="G89" i="54"/>
  <c r="G85" i="54"/>
  <c r="G126" i="54" l="1"/>
  <c r="G149" i="54"/>
  <c r="G74" i="54"/>
  <c r="G113" i="54"/>
  <c r="E123" i="54"/>
  <c r="E26" i="54"/>
  <c r="E24" i="54"/>
  <c r="E74" i="54" s="1"/>
  <c r="E152" i="54" s="1"/>
  <c r="E12" i="54"/>
  <c r="D13" i="55"/>
  <c r="D14" i="55"/>
  <c r="D15" i="55"/>
  <c r="E85" i="54"/>
  <c r="D74" i="54"/>
  <c r="G150" i="54" l="1"/>
  <c r="G152" i="54" s="1"/>
  <c r="E149" i="54"/>
  <c r="E126" i="54"/>
  <c r="E113" i="54"/>
  <c r="F11" i="55"/>
  <c r="F12" i="55"/>
  <c r="F13" i="55"/>
  <c r="F14" i="55"/>
  <c r="F10" i="55"/>
  <c r="C15" i="55"/>
  <c r="G15" i="55"/>
  <c r="E15" i="55"/>
  <c r="E89" i="54"/>
  <c r="D85" i="54"/>
  <c r="D89" i="54"/>
  <c r="D113" i="54"/>
  <c r="D149" i="54"/>
  <c r="F15" i="55" l="1"/>
  <c r="E150" i="54"/>
  <c r="P152" i="54"/>
  <c r="F152" i="54"/>
  <c r="N152" i="54"/>
  <c r="H126" i="54"/>
  <c r="H150" i="54"/>
  <c r="H152" i="54"/>
  <c r="L150" i="54"/>
  <c r="L152" i="54"/>
  <c r="O150" i="54"/>
  <c r="O152" i="54"/>
  <c r="M150" i="54"/>
  <c r="M152" i="54"/>
  <c r="M149" i="54"/>
  <c r="M125" i="54"/>
  <c r="N125" i="54"/>
  <c r="N149" i="54"/>
  <c r="N150" i="54"/>
  <c r="O149" i="54"/>
  <c r="O125" i="54"/>
  <c r="P125" i="54"/>
  <c r="P149" i="54"/>
  <c r="P150" i="54"/>
  <c r="L125" i="54"/>
  <c r="L149" i="54"/>
  <c r="F126" i="54"/>
  <c r="F150" i="54"/>
  <c r="D126" i="54"/>
  <c r="D150" i="54"/>
  <c r="D152" i="54"/>
</calcChain>
</file>

<file path=xl/sharedStrings.xml><?xml version="1.0" encoding="utf-8"?>
<sst xmlns="http://schemas.openxmlformats.org/spreadsheetml/2006/main" count="501" uniqueCount="345">
  <si>
    <t>!</t>
  </si>
  <si>
    <t>@</t>
  </si>
  <si>
    <t>s'n hDdf</t>
  </si>
  <si>
    <t>gu/kflnsfsf] sfof{no kgf}tL</t>
  </si>
  <si>
    <t>j6f</t>
  </si>
  <si>
    <t>O{sfO</t>
  </si>
  <si>
    <t xml:space="preserve">sfo{ljlwsf]  bkmf #^ sf] pkbkmf @ sf] v08 -u_ ;+u ;DjlGwt </t>
  </si>
  <si>
    <t>-tof/ ug]{_</t>
  </si>
  <si>
    <t>j^f</t>
  </si>
  <si>
    <t>$ sf] hDdf</t>
  </si>
  <si>
    <t>-$=#_ sf] hDdf</t>
  </si>
  <si>
    <t>;j hfthfltsf cfly{s tyf ;fdflhs ?kdf ljkGg tyf lk58f ju{-cflbjf;L,hghflt nufot_ tyf Ho]i7 gful/s nlIft sfo{qmd</t>
  </si>
  <si>
    <t>4.3</t>
  </si>
  <si>
    <t>-$=@_ sf] hDdf</t>
  </si>
  <si>
    <t>PDa'n]G; ;Grfng Aoa:yfkg sfo{qmd</t>
  </si>
  <si>
    <t>k|j]lzsf kl/Iff plt0f{ k'/:sf/ tyf 5fqj[QL sfo{qmd</t>
  </si>
  <si>
    <t>kf]6]{h sfo{qmd ;~rfng cg'bfg</t>
  </si>
  <si>
    <t>vf]k s]Gb| ;~rfng sfo{qmd</t>
  </si>
  <si>
    <t>afn ljsf; s]Gb| ;~rfng sfo{qmd</t>
  </si>
  <si>
    <t>;j} hfthfltsf ljkGg afnaflnsf nlIft sfo{qmd</t>
  </si>
  <si>
    <t>4.2</t>
  </si>
  <si>
    <t>-$=!_ sf] hDdf</t>
  </si>
  <si>
    <t>dlxnf :jf:Yo :jo+;]ljsf Ifdtf clej[lb sfo{qmd</t>
  </si>
  <si>
    <t>lk5l8Psf] ju{sf] nflu zf}rfno lgdf{0f ;xof]u</t>
  </si>
  <si>
    <t xml:space="preserve">s[lif tyf kz' ljsf; sfo{qmd </t>
  </si>
  <si>
    <t>ckfË / dfgj a]rlavg tyf cf];f/k;f/ lj?4sf] 
r]tgfd"ns sfo{qmd</t>
  </si>
  <si>
    <t>;j} hfthfltsf ljkGg dlxnf nlIft sfo{qmd</t>
  </si>
  <si>
    <t>4.1</t>
  </si>
  <si>
    <t>k'Flhut vr{ cGtu{t nlIft ;d"x ljsf; sfo{qmdjf6 ;~rfng x'g] of]hgf tyf sfo{qmdx?</t>
  </si>
  <si>
    <t>4.</t>
  </si>
  <si>
    <t># sf] hDdf</t>
  </si>
  <si>
    <t>dd{t ;+ef/ sf]ifsf] nflu Joj:Yff</t>
  </si>
  <si>
    <t>3.2</t>
  </si>
  <si>
    <t>sfe|] pkTosf Plss[t vfg]kfgL uf= la= ;= ;xof]u</t>
  </si>
  <si>
    <t>3.1</t>
  </si>
  <si>
    <t>kF'lhut vr{ cGtu{t ;dk'/s sf]ifsf] nflu cGo Joj:yf</t>
  </si>
  <si>
    <t>3.</t>
  </si>
  <si>
    <t>@ sf] hDdf</t>
  </si>
  <si>
    <t>sfe|] pkTosf Plss[t vfg]kfgL cfof]hgf ;dk'/s sf]if</t>
  </si>
  <si>
    <t>k'Flhut vr{ cGtu{t cfly{s, ;fdflhs Pj+ ef}lts k"jf{wf/ ljsf;df ;~rfng x'g] gofF of]hgf tyf sfo{qmdx?</t>
  </si>
  <si>
    <t>2.</t>
  </si>
  <si>
    <t>! sf] hDdf</t>
  </si>
  <si>
    <t>k'/:s[t pkef]Qmf ;ldlt of]hgf</t>
  </si>
  <si>
    <t>ljifout tyf If]qut u'?of]hgf tof/L sfo{ tyf ;DefJotf cWoog sfo{</t>
  </si>
  <si>
    <t>df;' k;n tyf jwzfnf Joj:yfkg</t>
  </si>
  <si>
    <t>ljleGg sfo{qmd Joj:yfkg tyf ;~rfng sfo{qmd</t>
  </si>
  <si>
    <t>v'Nnf lb;fd'Qm If]q 3f]if0ff ;xof]u sfo{qmd</t>
  </si>
  <si>
    <t>;fj{hlgs ;'g'jfO{</t>
  </si>
  <si>
    <t>;8s alQ dd{t tyf gofF h8fg sfo{qmd</t>
  </si>
  <si>
    <t>c:yfoL ?kdf kmf]x/ d}nf Joj:yfkg tyf k|efljt If]q ;'wf/ sfo{</t>
  </si>
  <si>
    <t>j]jfl/;] nf; tyf kz'k+IfLsf] l;gf] Joj:yfkg vr{</t>
  </si>
  <si>
    <t>jg, jftfa/0f tyf ;/;kmfO{ r]tgfd"ns sfo{qmd vr{</t>
  </si>
  <si>
    <t>af}nfxf tyf e':ofxf s's'/ lgoGq0f / 3/ kfn'jf s's'/nfO{ /]ljh EofS;Lg vr{</t>
  </si>
  <si>
    <t>;/;kmfO{ ;fdfu|L vl/b tyf dd{t vr{</t>
  </si>
  <si>
    <t xml:space="preserve">s'lrsf/x?sf] tnj kfl/&gt;lds </t>
  </si>
  <si>
    <t>6}S6/ tyf ;S;g d]lzg ;~rfng vr{</t>
  </si>
  <si>
    <t>gu/ ;/;kmfO{ tyf kmf]xf]/d}nf Aoa:yfkg sfo{qmd</t>
  </si>
  <si>
    <t>;fd"bflos k':tsfno ;xof]u sfo{qmd</t>
  </si>
  <si>
    <t>k|ult ;ldIff sfo{qmd</t>
  </si>
  <si>
    <t>gu/kflnsf ultljwL k|rf/ k|;f/ sfo{qmd</t>
  </si>
  <si>
    <t>gu/kflnsfsf] ;]jf k|jfx :t/j[l4 sfo{qmd</t>
  </si>
  <si>
    <t>ko{6g ljsf; sfo{qmd</t>
  </si>
  <si>
    <t xml:space="preserve">hgzlQm ljsf; sfo{qmd </t>
  </si>
  <si>
    <t>1.5</t>
  </si>
  <si>
    <t>k|sf]k Joj:yfkg sfo{qmd cGtu{t ljleGg /f]usf] dxfdf/L lgoGq0f sfo{qmd</t>
  </si>
  <si>
    <t>1.4</t>
  </si>
  <si>
    <t>1.3</t>
  </si>
  <si>
    <t xml:space="preserve">:jf:Yo rf}sL / s]Gb| ;~rfng cg'bfg </t>
  </si>
  <si>
    <t>1.2</t>
  </si>
  <si>
    <t>1.1</t>
  </si>
  <si>
    <t>k'Flhut vr{ cGtu{t k|j4{gfTds If]qdf ;~rfng x'g] gofF of]hgf tyf sfo{qmdx?</t>
  </si>
  <si>
    <t>1.</t>
  </si>
  <si>
    <t>!^</t>
  </si>
  <si>
    <t>(</t>
  </si>
  <si>
    <t>&amp;</t>
  </si>
  <si>
    <t>$</t>
  </si>
  <si>
    <t>#</t>
  </si>
  <si>
    <t>kl/df0f</t>
  </si>
  <si>
    <t xml:space="preserve">jh]6 </t>
  </si>
  <si>
    <t xml:space="preserve">s}lkmot </t>
  </si>
  <si>
    <t xml:space="preserve">jflif{s nIo </t>
  </si>
  <si>
    <t xml:space="preserve">lqmofsnfksf] ljj/0f </t>
  </si>
  <si>
    <t>qm=;+=</t>
  </si>
  <si>
    <t>nlIft ;d'x k'jf{wf/ ljsf; tyf k|j4gfTds sfo{qmdsf] ef}lts tyf ljlQo k|ult k|ltj]bg</t>
  </si>
  <si>
    <t>cg';"rL !&amp;</t>
  </si>
  <si>
    <t>%</t>
  </si>
  <si>
    <t>*</t>
  </si>
  <si>
    <t>!!</t>
  </si>
  <si>
    <t xml:space="preserve">sfo{ljlwsf]  bkmf !$ sf] pkbkmf ! ;+u ;DjlGwt </t>
  </si>
  <si>
    <t>cfof]hgf Joj:yfkg ;]jf vr{ -sG6]Gh]G;L_ sf] nufgL / vr{ ljj/0f</t>
  </si>
  <si>
    <t>lqmofsnfkx?</t>
  </si>
  <si>
    <t>o; rf}dfl;s ;Ddsf] vr{ ?</t>
  </si>
  <si>
    <t>afFsL /sd ?</t>
  </si>
  <si>
    <t>cfof]hgf ;j]{If0f jf ;+efJotf cWoog, l8hfOg, 8«Oª\, nfut cg'dfg tyf jftfj/0fLo, ;fdflhs / k|fljlws cWoog sfo{</t>
  </si>
  <si>
    <t>cfof]hgf÷sfo{qmdsf] ;'kl/j]If0f, cg'udg, d"Nof+sg hfFrkf; tyf k|ltj]bg ;DaGwL sfo{</t>
  </si>
  <si>
    <t>pkef]Qmf ;ldlt u7g, cled'vLs/0f / pkef]Qmf ;ldltsf] vr{ ;DaGwL sfo{,</t>
  </si>
  <si>
    <t>cfof]hgf Joj:yfkgsf nflu rflxg] cTofjZos k|fljlws pks/0fx? Joj:yf sfo{</t>
  </si>
  <si>
    <t>cfof]hgf tyf cGo ljljw clen]v Joj:yfkg sfo{</t>
  </si>
  <si>
    <t>s'n hDdf ?=</t>
  </si>
  <si>
    <t>jflif{s l:js[t /sd ?</t>
  </si>
  <si>
    <t>gfdM</t>
  </si>
  <si>
    <t>kbM</t>
  </si>
  <si>
    <t>ldltM</t>
  </si>
  <si>
    <t>tof/ ug]{M</t>
  </si>
  <si>
    <t>?h' ug]{M</t>
  </si>
  <si>
    <t>:jLs[t ug]{M</t>
  </si>
  <si>
    <t>kgf}tL tyf rf}sf]6df jflif{s kj{, k"hf Pj+ hfqf  ;~rfng sfo{qmd</t>
  </si>
  <si>
    <t>;fdflhs k/LIf0f sfo{qmd</t>
  </si>
  <si>
    <t>lgld{t ;fj{hlgs k"jf{wf/ dd{t ;Def/</t>
  </si>
  <si>
    <t xml:space="preserve">;DkGg of]hgfx?sf] k|efj d"NofÍg sfo{ </t>
  </si>
  <si>
    <t>ljz]if sf]if Joj:yfkg sfo{</t>
  </si>
  <si>
    <t>d"n d'xfg, ;–;fgf vfg]kfgL ;+/If0f / ;'wf/ sfo{</t>
  </si>
  <si>
    <t>s[lif sfof{no;Fusf] ;xsfo{df ;fgf l;+rfO{ of]hgf</t>
  </si>
  <si>
    <t>;fj{hlgs hUuf ;+/If0f sfo{</t>
  </si>
  <si>
    <t>zlxb ;u'g tfd|fsf/ k|ltdf k|lti7fkg sfo{</t>
  </si>
  <si>
    <t>9ndn] af3sf] vf]/ af6f] :t/f]Gglt sfo{</t>
  </si>
  <si>
    <t>g}lsG6f/ lu/L6f]n / vqL6f]nsf] af6f]df u|fj]n tyf kSsL 9n lgdf{0f .</t>
  </si>
  <si>
    <t xml:space="preserve">vqLufpF dflyNnf] af6f]af6 tNnf] af6f] hf]8\g] </t>
  </si>
  <si>
    <t>Hofnflr6L Xo'd kfO{k / u|fe]lnª\</t>
  </si>
  <si>
    <t>cw'/f] of]d/L:tDe lgdf{0f sfo{</t>
  </si>
  <si>
    <t>kgf}tL /]8qm;b]lv sf7+ u0f]z lg:sg] ;8s :t/f]Gglt sfo{</t>
  </si>
  <si>
    <t>;fljs $ gd/fh /fptsf] 3/ x'Fb} lkknaf]6;Dd hfg] af6f]</t>
  </si>
  <si>
    <t>v8\sfufpFaf6 g]jf/ufpF x'Fb} eujtL dfu{ u|fj]n</t>
  </si>
  <si>
    <t>cf]d8fF8faf6 d's{'6f e~Hofª hfg] af6f] :t/j[l4 u|fj]n</t>
  </si>
  <si>
    <t xml:space="preserve">vqLufpF af6f] u|fj]n </t>
  </si>
  <si>
    <t>e08f/LufpF cw'/f] 9n lgdf{0f</t>
  </si>
  <si>
    <t>u0f]z:yfg b]lj:yfg ;8s ;'wf/ sfo{</t>
  </si>
  <si>
    <t>b]jLuNnL :t/f]Gglt sfo{ -Hof]lt ;xsf/L af6f]_</t>
  </si>
  <si>
    <t>kf6Lrf}/ /ftdf6] lkknaf]6 ;8sdf sNe6{ lgdf{0f sfo{</t>
  </si>
  <si>
    <t>b'wldn uf]/vgfy af6f] ;'wf/ sfo{</t>
  </si>
  <si>
    <t>gdf]a'4 dfu{af6 ;ltjg uf]/]6f] :t/f]Gglt sfo{</t>
  </si>
  <si>
    <t>;Tofn8fF8f af6f] dd{t ;'[wf/</t>
  </si>
  <si>
    <t xml:space="preserve">ds}6f/ d"naf6f] cw'/f] kSsL gfnL lgdf{0f </t>
  </si>
  <si>
    <t>/f]zLvf]nf df]8af6 l;+u]kf6L;Ddsf] af6f] dd{t ;'wf/</t>
  </si>
  <si>
    <t>1=1</t>
  </si>
  <si>
    <t>1=2</t>
  </si>
  <si>
    <t>1=3</t>
  </si>
  <si>
    <t>1=4</t>
  </si>
  <si>
    <t>1=5</t>
  </si>
  <si>
    <t>1=6</t>
  </si>
  <si>
    <t>1=7</t>
  </si>
  <si>
    <t>1=8</t>
  </si>
  <si>
    <t>1=9</t>
  </si>
  <si>
    <t>1=10</t>
  </si>
  <si>
    <t>1=11</t>
  </si>
  <si>
    <t>1=12</t>
  </si>
  <si>
    <t>1=13</t>
  </si>
  <si>
    <t>1=14</t>
  </si>
  <si>
    <t>1=15</t>
  </si>
  <si>
    <t>1=16</t>
  </si>
  <si>
    <t>1=17</t>
  </si>
  <si>
    <t>1=18</t>
  </si>
  <si>
    <t>1=19</t>
  </si>
  <si>
    <t>1=20</t>
  </si>
  <si>
    <t>1=21</t>
  </si>
  <si>
    <t>1=22</t>
  </si>
  <si>
    <t>1=23</t>
  </si>
  <si>
    <t>1=24</t>
  </si>
  <si>
    <t>1=25</t>
  </si>
  <si>
    <t>1=26</t>
  </si>
  <si>
    <t>1=27</t>
  </si>
  <si>
    <t>1=28</t>
  </si>
  <si>
    <t>1=29</t>
  </si>
  <si>
    <t>1=30</t>
  </si>
  <si>
    <t>1=31</t>
  </si>
  <si>
    <t>1=32</t>
  </si>
  <si>
    <t>1=33</t>
  </si>
  <si>
    <t>1=34</t>
  </si>
  <si>
    <t>1=35</t>
  </si>
  <si>
    <t>1=36</t>
  </si>
  <si>
    <t>1=37</t>
  </si>
  <si>
    <t>1=38</t>
  </si>
  <si>
    <t>1=39</t>
  </si>
  <si>
    <t>1=40</t>
  </si>
  <si>
    <t>1=41</t>
  </si>
  <si>
    <t>1=42</t>
  </si>
  <si>
    <t>1=43</t>
  </si>
  <si>
    <t>1=44</t>
  </si>
  <si>
    <t>1=45</t>
  </si>
  <si>
    <t>1=46</t>
  </si>
  <si>
    <t>1=47</t>
  </si>
  <si>
    <t>1=48</t>
  </si>
  <si>
    <t>1=49</t>
  </si>
  <si>
    <t>1=50</t>
  </si>
  <si>
    <t>1=51</t>
  </si>
  <si>
    <t>2=01</t>
  </si>
  <si>
    <t>2=02</t>
  </si>
  <si>
    <t>2=03</t>
  </si>
  <si>
    <t>gu/kflnsf sfof{no ejg yk k"jf{wf/ lgdf{0f sfo{</t>
  </si>
  <si>
    <t>2=04</t>
  </si>
  <si>
    <t>2=05</t>
  </si>
  <si>
    <t>;+/lIft :df/s If]qleqsf] nfos' b/jf/ ;+/If0f sfo{</t>
  </si>
  <si>
    <t>2=06</t>
  </si>
  <si>
    <t xml:space="preserve">nHhfjtL dfx+fsfn dfu{ ;8s :t/f]Gglt sfo{ </t>
  </si>
  <si>
    <t>2=07</t>
  </si>
  <si>
    <t>u'/fufO{+6f]ndf 9n lj:tf/ sfo{</t>
  </si>
  <si>
    <t>4=1=1</t>
  </si>
  <si>
    <t>ldrf6f/ vfg]kfgL ;'wf/</t>
  </si>
  <si>
    <t>4=1=2</t>
  </si>
  <si>
    <t>;'AafufpF 9'Ë]wf/f ;+/If0f sfo{</t>
  </si>
  <si>
    <t>4=1=3</t>
  </si>
  <si>
    <t>a}s'07 &gt;]i7sf] 3/ cuf8Lsf] kf]v/L ;+/If0f</t>
  </si>
  <si>
    <t>4=1=4</t>
  </si>
  <si>
    <t>6f}vfn vfg]kfgL ;'wf/ sfo{</t>
  </si>
  <si>
    <t>4=1=5</t>
  </si>
  <si>
    <t>dfg]Zj/L cfdfsf] :yfg ;+/If0f sfo{</t>
  </si>
  <si>
    <t>4=1=6</t>
  </si>
  <si>
    <t>skfnsf]6 vfg]kfgL of]hgf dd{t;+ef/ sfo{</t>
  </si>
  <si>
    <t>4=1=7</t>
  </si>
  <si>
    <t>OGb|fo0fL dlGb/ lh0ff]{4f/ sfo{</t>
  </si>
  <si>
    <t>4=1=8</t>
  </si>
  <si>
    <t>kdf8L6f]n vfg]kfgL 6\of+sL lgdf{0f sfo{</t>
  </si>
  <si>
    <t>4=1=9</t>
  </si>
  <si>
    <t>;/:jtL led;]g dlGb/ lh0ff]{4f/ sfo{</t>
  </si>
  <si>
    <t>4=1=10</t>
  </si>
  <si>
    <t>4=1=11</t>
  </si>
  <si>
    <t>4=1=12</t>
  </si>
  <si>
    <t>k'0ff{lu/L dxfb]j:yfg ;'wf/ sfo{{</t>
  </si>
  <si>
    <t>4=1=13</t>
  </si>
  <si>
    <t>;fljs #,$ vfg]kfgL dd{t ;'wf/</t>
  </si>
  <si>
    <t>4=1=14</t>
  </si>
  <si>
    <t>vl/af]6sf] 7"nf] kFw]/f] lgdf{0f</t>
  </si>
  <si>
    <t>4=1=15</t>
  </si>
  <si>
    <t xml:space="preserve">j8f g+= ( l:yt ljleGg :yfgsf] vfg]kfgL dd{t sfo{ -;fljs % gf/fo0f8f]n, ;fljs ^ /ftkf]v/L, /fd;'Gb/ s]=;L=sf] 3/d'gL, nf};Lsf] kfvf, ;fljs &amp; Hjfnfd'vL k|f=lj= g]jf/ 6f]n -l8xL_, vf]nf5]psf] wf/f_ </t>
  </si>
  <si>
    <t>4=1=16</t>
  </si>
  <si>
    <t>4=1=17</t>
  </si>
  <si>
    <t>4=1=18</t>
  </si>
  <si>
    <t>a'4 ljxf/ lgdf{0f</t>
  </si>
  <si>
    <t>4=1=19</t>
  </si>
  <si>
    <t>lkknaf]6 vfg]kfgL dd{t</t>
  </si>
  <si>
    <t>4=1=20</t>
  </si>
  <si>
    <t>l;?u}Xf vfg]kfgL</t>
  </si>
  <si>
    <t>4=1=21</t>
  </si>
  <si>
    <t>bfª3f6 cw'/f] vfg]kfgL</t>
  </si>
  <si>
    <t>e'ld8f]n vfg]kfgL of]hgf</t>
  </si>
  <si>
    <t>lji0f' dlGb/ kf6L lgdf{0f -k'/fgf] s[i0f dlGb/_</t>
  </si>
  <si>
    <t>km8\s]Zj/ dxfb]j, u0f]z, sdnf dlGb/ ^$ ;Qn lgdf{0f</t>
  </si>
  <si>
    <t>dlxnf afn ljsf; ejg ;'wf/ sfo{</t>
  </si>
  <si>
    <t>e'6gb]jL dlGb/ l;+l9 lgdf{0f / vjf;x?sf] 3f6]kf6L hfg] af6f] dd{t</t>
  </si>
  <si>
    <t>d7 dlGb/ Pj+ /y ;++/If0f tyf ;'wf/ sfo{</t>
  </si>
  <si>
    <t>blnt dlxnf clwsf/, Ifdtf ;DaGwL sfo{qmd</t>
  </si>
  <si>
    <t>:jf:Yo lzlj/ ;~rfng sfo{qmd</t>
  </si>
  <si>
    <t>4=2=1</t>
  </si>
  <si>
    <t>7f8f]af6f]–gfuL;Ddsf] af6f] :t/j[l4 sfo{</t>
  </si>
  <si>
    <t>4=2=2</t>
  </si>
  <si>
    <t xml:space="preserve">kgf}tL s'zfb]jL ;8ssf] 6f}vfn sNe6{b]lv af6f] ;'wf/ + </t>
  </si>
  <si>
    <t>4=2=3</t>
  </si>
  <si>
    <t>4=2=4</t>
  </si>
  <si>
    <t>4=2=5</t>
  </si>
  <si>
    <t>4=2=6</t>
  </si>
  <si>
    <t>4=2=7</t>
  </si>
  <si>
    <t>;+s6f, led;]g:yfg hfg] k'n tyf af6f] :t/f]Gglt sfo{</t>
  </si>
  <si>
    <t>4=2=8</t>
  </si>
  <si>
    <t>4=2=9</t>
  </si>
  <si>
    <t>afn Snj k|j{wg, ;~hfn lgdf{0f Pj+ afn&gt;d lj?4sf] sfo{qmd</t>
  </si>
  <si>
    <t>4=2=10</t>
  </si>
  <si>
    <t>4=2=11</t>
  </si>
  <si>
    <t>4=3=1</t>
  </si>
  <si>
    <t>u0f]z:yfg hn]Zj/ af6f] ;'wf/ sfo{</t>
  </si>
  <si>
    <t>4=3=2</t>
  </si>
  <si>
    <t>4=3=3</t>
  </si>
  <si>
    <t xml:space="preserve">xfONof08 dfu{sf] ;fsL{6f]n;Dd hfg] af6f]sf] :t/ ;'wf/ sfo{ </t>
  </si>
  <si>
    <t>4=3=4</t>
  </si>
  <si>
    <t>sflnsfdfu{sf] d'vdf 9nfg ug]{ sfo{</t>
  </si>
  <si>
    <t>4=3=5</t>
  </si>
  <si>
    <t>afF;3f/L g]jf/6f]nsf] lrxfg kf6L lgdf{0f</t>
  </si>
  <si>
    <t>4=3=6</t>
  </si>
  <si>
    <t>dNkL lnnfjtL l;+rfO{ If]q lj:tf/ sfo{</t>
  </si>
  <si>
    <t>4=3=7</t>
  </si>
  <si>
    <t>4=3=8</t>
  </si>
  <si>
    <t>6f}vfn vl/af]6 hf]8\g] af6f] dd{t ;'wf/</t>
  </si>
  <si>
    <t>4=3=9</t>
  </si>
  <si>
    <t>lqmof:yndf wf/f Joj:yfkg sfo{</t>
  </si>
  <si>
    <t>4=3=10</t>
  </si>
  <si>
    <t>sf7+ u0f]z hfg] bf]jf6f]b]lv vf]kf;L hfg] k'n;Dd gfnLdf :nfj lgdf{0f sfo{</t>
  </si>
  <si>
    <t>4=3=11</t>
  </si>
  <si>
    <t>lqk'/f;'Gb/Lb]lv by' uNnL af6f];Dd O+{6f 5fKg]</t>
  </si>
  <si>
    <t>4=3=12</t>
  </si>
  <si>
    <t>ldhf/6f]n gofF af6f] lgdf{0f</t>
  </si>
  <si>
    <t>4=3=13</t>
  </si>
  <si>
    <t>4=3=14</t>
  </si>
  <si>
    <t>4=3=15</t>
  </si>
  <si>
    <t>4=3=16</t>
  </si>
  <si>
    <t>;lNd6f/ ds}6f/ hf]8\g] af6f] lgdf{0f</t>
  </si>
  <si>
    <t>4=3=17</t>
  </si>
  <si>
    <t>gfu]rf}/b]lv ;lNd6f/;Dd kSsL af6f] lgdf{0f</t>
  </si>
  <si>
    <t>4=3=18</t>
  </si>
  <si>
    <t>4=3=19</t>
  </si>
  <si>
    <t>4=3=20</t>
  </si>
  <si>
    <t>:df/s If]q 3/ lgdf{0f ;xof]u sfo{</t>
  </si>
  <si>
    <t>cf=jM @)&amp;!÷)&amp;@</t>
  </si>
  <si>
    <t>o'jf tyf v]ns'b ljsf; sfo{qmd</t>
  </si>
  <si>
    <t>ljkb hf[]lvd Joj:yfkg of]hgf sfof{Gjog sfo{qmd</t>
  </si>
  <si>
    <t>d]l6«s 7]ufgf k|0ffnL lj:tf/ sfo{</t>
  </si>
  <si>
    <t>gu/kflnsfsf] ljleGg ;8sx?df u|fe]lnË sfo{</t>
  </si>
  <si>
    <t>gu/kflnsf ejg k'jf{wf/ Joj:yfkg sfo{</t>
  </si>
  <si>
    <t>zf/bf pRr df=lj=cw'/f][ ejg lgdf{0f sfo{</t>
  </si>
  <si>
    <t>lji0f'yfkfsf] 3/b]lv If]qaxfb'/ vqLsf] 3/;Dd af6f] ;'wf/ sfo{</t>
  </si>
  <si>
    <t>eujlt dlGb/ ;Fu}sf] uNnL af6f] dd{t sfo{</t>
  </si>
  <si>
    <t>gu/sf ljleGg j8fx?df zf}rfno lgdf{0f sfo{</t>
  </si>
  <si>
    <t>efn]Zj/ k'nb]lv g]jf/6f]n ;Dd af6f] ;'wf/ sfo{</t>
  </si>
  <si>
    <t>1fg ljsf; k':tsfno xn Joj:yfkg sfo{</t>
  </si>
  <si>
    <t>sdnfb]jL lg=df=lj=kmlg{r/ Joj:yfkg sfo{</t>
  </si>
  <si>
    <t>k'0f{vf]k 3f]if0ff sfo{qmd</t>
  </si>
  <si>
    <t>lqj]0fL3f6l:yt zf}rfno dd{t sfo{</t>
  </si>
  <si>
    <t xml:space="preserve">cå}t ;+:yf ejg yk lgdf{0f sfo{ </t>
  </si>
  <si>
    <t>qLj]0fL3f6sf] r]s8\ofd ;'wf/ sfo{</t>
  </si>
  <si>
    <t>1=13=1</t>
  </si>
  <si>
    <t>1=13=2</t>
  </si>
  <si>
    <t>1=13=3</t>
  </si>
  <si>
    <t>1=13=4</t>
  </si>
  <si>
    <t>1=13=5</t>
  </si>
  <si>
    <t>1=13=6</t>
  </si>
  <si>
    <t>1=13=7</t>
  </si>
  <si>
    <t>1=18=1</t>
  </si>
  <si>
    <t>1=52</t>
  </si>
  <si>
    <t>1=53</t>
  </si>
  <si>
    <t>1=54</t>
  </si>
  <si>
    <t>2=08</t>
  </si>
  <si>
    <t>2=09</t>
  </si>
  <si>
    <t>4=3=21</t>
  </si>
  <si>
    <t>s'n k'Flhut /sd ?= %,#@,^*,*))÷–</t>
  </si>
  <si>
    <t>gu/ljsf; of]hgf nufot dfkb08, lgb]{lzsf, gu/k|f]kmfO{n cBfjlws sfo{qmd</t>
  </si>
  <si>
    <t>t];|f] rf}dfl;s vr{ ?</t>
  </si>
  <si>
    <t>dxfe'sDk /fxt tyf k'g:yf{kgf sfo{</t>
  </si>
  <si>
    <t>cfly{s jif{ @)&amp;!.)&amp;@ sf] t];|f] rf}dfl;s tyf jflif{s k|ult k|ltj]bg</t>
  </si>
  <si>
    <t>ah]6</t>
  </si>
  <si>
    <t>neflGjt hg;+Vof</t>
  </si>
  <si>
    <t>k'?if</t>
  </si>
  <si>
    <t>dlxnf</t>
  </si>
  <si>
    <t>lk5l8Psf ju{</t>
  </si>
  <si>
    <t>cGo ju{</t>
  </si>
  <si>
    <t>!@</t>
  </si>
  <si>
    <t>!#</t>
  </si>
  <si>
    <t>!$</t>
  </si>
  <si>
    <t>!%</t>
  </si>
  <si>
    <t>-sfof{no k|d'v_</t>
  </si>
  <si>
    <t>1=55</t>
  </si>
  <si>
    <t>t];|f] rf}dfl;ssf] 
k|ult</t>
  </si>
  <si>
    <t>vr{</t>
  </si>
  <si>
    <t>t];|f] rf}dfl;s 
nIo</t>
  </si>
  <si>
    <t>k|ltj]bg cjlw ;Ddsf] 
k|ult</t>
  </si>
  <si>
    <t xml:space="preserve">vr{ </t>
  </si>
  <si>
    <t>cfof]hgf Joj:yfkg ;]jf vr{</t>
  </si>
  <si>
    <t>t];|f] rf}dfl;s tyf jflif{s k|ult ljj/0f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</si>
</sst>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4"/>
      <color indexed="8"/>
      <name val="Preeti"/>
    </font>
    <font>
      <sz val="11"/>
      <color indexed="8"/>
      <name val="Calibri"/>
      <family val="2"/>
    </font>
    <font>
      <sz val="10"/>
      <name val="Arial"/>
      <family val="2"/>
    </font>
    <font>
      <sz val="13"/>
      <name val="Preeti"/>
    </font>
    <font>
      <b/>
      <sz val="13"/>
      <name val="Preeti"/>
    </font>
    <font>
      <b/>
      <sz val="10"/>
      <name val="Arial"/>
      <family val="2"/>
    </font>
    <font>
      <b/>
      <sz val="13"/>
      <name val="Shangrila Numeric"/>
    </font>
    <font>
      <b/>
      <sz val="10"/>
      <name val="Mercantile"/>
      <family val="5"/>
    </font>
    <font>
      <sz val="13"/>
      <name val="Shangrila Numeric"/>
    </font>
    <font>
      <sz val="13"/>
      <name val="Arial"/>
      <family val="2"/>
    </font>
    <font>
      <sz val="12.5"/>
      <color indexed="8"/>
      <name val="Preeti"/>
    </font>
    <font>
      <sz val="12.5"/>
      <color theme="1"/>
      <name val="Calibri"/>
      <family val="2"/>
      <scheme val="minor"/>
    </font>
    <font>
      <sz val="12.5"/>
      <name val="Shangrila Numeric"/>
    </font>
    <font>
      <sz val="12.5"/>
      <name val="Preeti"/>
    </font>
    <font>
      <sz val="12.5"/>
      <name val="Arial"/>
      <family val="2"/>
    </font>
    <font>
      <b/>
      <sz val="12.5"/>
      <name val="Shangrila Numeric"/>
    </font>
    <font>
      <b/>
      <sz val="12.5"/>
      <name val="Preeti"/>
    </font>
    <font>
      <b/>
      <sz val="12.5"/>
      <name val="Arial"/>
      <family val="2"/>
    </font>
    <font>
      <sz val="12.5"/>
      <name val="Calibri"/>
      <family val="2"/>
      <scheme val="minor"/>
    </font>
    <font>
      <sz val="12.5"/>
      <color theme="1"/>
      <name val="Preeti"/>
    </font>
    <font>
      <sz val="12.5"/>
      <color theme="1"/>
      <name val="Shangrila Numeric"/>
    </font>
    <font>
      <b/>
      <sz val="12.5"/>
      <name val="De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32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43" fontId="4" fillId="0" borderId="0" xfId="0" applyNumberFormat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6" fillId="0" borderId="0" xfId="0" applyFont="1"/>
    <xf numFmtId="43" fontId="7" fillId="0" borderId="0" xfId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64" fontId="8" fillId="0" borderId="0" xfId="0" quotePrefix="1" applyNumberFormat="1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center" vertical="center"/>
    </xf>
    <xf numFmtId="43" fontId="9" fillId="0" borderId="2" xfId="1" applyFont="1" applyFill="1" applyBorder="1" applyAlignment="1">
      <alignment horizontal="center" vertical="center"/>
    </xf>
    <xf numFmtId="43" fontId="9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164" fontId="7" fillId="0" borderId="2" xfId="0" quotePrefix="1" applyNumberFormat="1" applyFont="1" applyFill="1" applyBorder="1" applyAlignment="1">
      <alignment horizontal="center" vertical="center"/>
    </xf>
    <xf numFmtId="43" fontId="9" fillId="0" borderId="2" xfId="1" quotePrefix="1" applyFont="1" applyFill="1" applyBorder="1" applyAlignment="1">
      <alignment horizontal="center" vertical="center"/>
    </xf>
    <xf numFmtId="164" fontId="9" fillId="0" borderId="2" xfId="0" quotePrefix="1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10" fillId="0" borderId="0" xfId="0" applyFont="1"/>
    <xf numFmtId="43" fontId="4" fillId="0" borderId="2" xfId="0" applyNumberFormat="1" applyFont="1" applyFill="1" applyBorder="1" applyAlignment="1">
      <alignment horizontal="center" vertical="center"/>
    </xf>
    <xf numFmtId="164" fontId="4" fillId="0" borderId="2" xfId="0" quotePrefix="1" applyNumberFormat="1" applyFont="1" applyFill="1" applyBorder="1" applyAlignment="1">
      <alignment horizontal="center" vertical="center"/>
    </xf>
    <xf numFmtId="0" fontId="1" fillId="0" borderId="8" xfId="0" applyFont="1" applyBorder="1" applyAlignment="1"/>
    <xf numFmtId="0" fontId="1" fillId="0" borderId="0" xfId="0" applyFont="1" applyAlignment="1">
      <alignment horizontal="left"/>
    </xf>
    <xf numFmtId="43" fontId="4" fillId="0" borderId="2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left" vertical="center"/>
    </xf>
    <xf numFmtId="0" fontId="12" fillId="0" borderId="0" xfId="0" applyFont="1"/>
    <xf numFmtId="0" fontId="15" fillId="0" borderId="0" xfId="0" applyFont="1"/>
    <xf numFmtId="1" fontId="14" fillId="0" borderId="2" xfId="0" applyNumberFormat="1" applyFont="1" applyFill="1" applyBorder="1" applyAlignment="1">
      <alignment horizontal="center" vertical="center" wrapText="1"/>
    </xf>
    <xf numFmtId="43" fontId="14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164" fontId="14" fillId="0" borderId="2" xfId="0" quotePrefix="1" applyNumberFormat="1" applyFont="1" applyFill="1" applyBorder="1" applyAlignment="1">
      <alignment horizontal="center" vertical="center"/>
    </xf>
    <xf numFmtId="164" fontId="16" fillId="0" borderId="2" xfId="0" quotePrefix="1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3" fontId="16" fillId="0" borderId="2" xfId="1" applyFont="1" applyFill="1" applyBorder="1" applyAlignment="1">
      <alignment horizontal="center" vertical="center"/>
    </xf>
    <xf numFmtId="0" fontId="18" fillId="0" borderId="0" xfId="0" applyFont="1"/>
    <xf numFmtId="2" fontId="13" fillId="0" borderId="2" xfId="3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horizontal="center" vertical="center"/>
    </xf>
    <xf numFmtId="43" fontId="13" fillId="0" borderId="2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0" fontId="13" fillId="0" borderId="2" xfId="3" quotePrefix="1" applyFont="1" applyFill="1" applyBorder="1" applyAlignment="1">
      <alignment horizontal="center" vertical="center"/>
    </xf>
    <xf numFmtId="0" fontId="13" fillId="0" borderId="2" xfId="3" quotePrefix="1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9" fillId="0" borderId="0" xfId="0" applyFont="1"/>
    <xf numFmtId="43" fontId="13" fillId="0" borderId="2" xfId="2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3" fontId="21" fillId="0" borderId="2" xfId="1" applyFont="1" applyFill="1" applyBorder="1" applyAlignment="1">
      <alignment horizontal="center" vertical="center"/>
    </xf>
    <xf numFmtId="43" fontId="21" fillId="0" borderId="2" xfId="0" applyNumberFormat="1" applyFont="1" applyFill="1" applyBorder="1" applyAlignment="1">
      <alignment horizontal="center" vertical="center"/>
    </xf>
    <xf numFmtId="164" fontId="16" fillId="0" borderId="2" xfId="0" quotePrefix="1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/>
    </xf>
    <xf numFmtId="0" fontId="22" fillId="0" borderId="2" xfId="3" quotePrefix="1" applyFont="1" applyBorder="1" applyAlignment="1">
      <alignment vertical="center"/>
    </xf>
    <xf numFmtId="43" fontId="16" fillId="0" borderId="2" xfId="2" applyFont="1" applyBorder="1" applyAlignment="1">
      <alignment vertical="center"/>
    </xf>
    <xf numFmtId="0" fontId="17" fillId="0" borderId="2" xfId="0" quotePrefix="1" applyFont="1" applyBorder="1" applyAlignment="1">
      <alignment horizontal="right" vertical="center" wrapText="1"/>
    </xf>
    <xf numFmtId="43" fontId="16" fillId="0" borderId="2" xfId="0" applyNumberFormat="1" applyFont="1" applyFill="1" applyBorder="1" applyAlignment="1">
      <alignment horizontal="center" vertical="center"/>
    </xf>
    <xf numFmtId="0" fontId="22" fillId="0" borderId="2" xfId="3" quotePrefix="1" applyFont="1" applyBorder="1" applyAlignment="1">
      <alignment vertical="center" wrapText="1"/>
    </xf>
    <xf numFmtId="164" fontId="13" fillId="0" borderId="2" xfId="0" quotePrefix="1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43" fontId="16" fillId="0" borderId="2" xfId="1" applyFont="1" applyBorder="1" applyAlignment="1">
      <alignment horizontal="right" vertical="center"/>
    </xf>
    <xf numFmtId="43" fontId="13" fillId="0" borderId="2" xfId="1" applyFont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43" fontId="13" fillId="2" borderId="2" xfId="0" applyNumberFormat="1" applyFont="1" applyFill="1" applyBorder="1" applyAlignment="1">
      <alignment horizontal="center" vertical="center"/>
    </xf>
    <xf numFmtId="43" fontId="13" fillId="2" borderId="2" xfId="2" applyFont="1" applyFill="1" applyBorder="1" applyAlignment="1">
      <alignment vertical="center"/>
    </xf>
    <xf numFmtId="43" fontId="13" fillId="2" borderId="2" xfId="1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/>
    </xf>
    <xf numFmtId="0" fontId="12" fillId="2" borderId="0" xfId="0" applyFont="1" applyFill="1"/>
    <xf numFmtId="0" fontId="17" fillId="0" borderId="2" xfId="0" applyFont="1" applyFill="1" applyBorder="1" applyAlignment="1">
      <alignment horizontal="right" vertical="center"/>
    </xf>
    <xf numFmtId="164" fontId="16" fillId="0" borderId="0" xfId="0" quotePrefix="1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3" fontId="16" fillId="0" borderId="0" xfId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7" fillId="0" borderId="0" xfId="0" quotePrefix="1" applyNumberFormat="1" applyFont="1" applyFill="1" applyBorder="1" applyAlignment="1">
      <alignment horizontal="left" vertical="center"/>
    </xf>
    <xf numFmtId="43" fontId="14" fillId="0" borderId="0" xfId="0" applyNumberFormat="1" applyFont="1" applyFill="1" applyBorder="1" applyAlignment="1">
      <alignment vertical="center"/>
    </xf>
    <xf numFmtId="43" fontId="14" fillId="0" borderId="0" xfId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17" fillId="0" borderId="0" xfId="0" quotePrefix="1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0" fontId="21" fillId="0" borderId="0" xfId="0" applyFont="1"/>
    <xf numFmtId="43" fontId="12" fillId="0" borderId="0" xfId="0" applyNumberFormat="1" applyFont="1"/>
    <xf numFmtId="1" fontId="14" fillId="0" borderId="2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1" fontId="13" fillId="0" borderId="2" xfId="1" applyNumberFormat="1" applyFont="1" applyFill="1" applyBorder="1" applyAlignment="1">
      <alignment horizontal="center" vertical="center"/>
    </xf>
    <xf numFmtId="1" fontId="21" fillId="0" borderId="2" xfId="1" applyNumberFormat="1" applyFont="1" applyFill="1" applyBorder="1" applyAlignment="1">
      <alignment horizontal="center" vertical="center"/>
    </xf>
    <xf numFmtId="1" fontId="22" fillId="0" borderId="2" xfId="3" quotePrefix="1" applyNumberFormat="1" applyFont="1" applyBorder="1" applyAlignment="1">
      <alignment vertical="center"/>
    </xf>
    <xf numFmtId="1" fontId="22" fillId="0" borderId="2" xfId="3" quotePrefix="1" applyNumberFormat="1" applyFont="1" applyBorder="1" applyAlignment="1">
      <alignment vertical="center" wrapText="1"/>
    </xf>
    <xf numFmtId="1" fontId="16" fillId="0" borderId="2" xfId="1" applyNumberFormat="1" applyFont="1" applyFill="1" applyBorder="1" applyAlignment="1">
      <alignment horizontal="center" vertical="center"/>
    </xf>
    <xf numFmtId="1" fontId="13" fillId="2" borderId="2" xfId="1" applyNumberFormat="1" applyFont="1" applyFill="1" applyBorder="1" applyAlignment="1">
      <alignment horizontal="center" vertical="center"/>
    </xf>
    <xf numFmtId="1" fontId="16" fillId="0" borderId="2" xfId="2" applyNumberFormat="1" applyFont="1" applyBorder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/>
    <xf numFmtId="0" fontId="11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43" fontId="14" fillId="0" borderId="2" xfId="0" applyNumberFormat="1" applyFont="1" applyFill="1" applyBorder="1" applyAlignment="1">
      <alignment horizontal="center" vertical="center" wrapText="1"/>
    </xf>
    <xf numFmtId="43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43" fontId="14" fillId="0" borderId="3" xfId="0" applyNumberFormat="1" applyFont="1" applyFill="1" applyBorder="1" applyAlignment="1">
      <alignment horizontal="center" vertical="center"/>
    </xf>
    <xf numFmtId="43" fontId="14" fillId="0" borderId="1" xfId="0" applyNumberFormat="1" applyFont="1" applyFill="1" applyBorder="1" applyAlignment="1">
      <alignment horizontal="center" vertical="center"/>
    </xf>
    <xf numFmtId="43" fontId="14" fillId="0" borderId="3" xfId="0" applyNumberFormat="1" applyFont="1" applyFill="1" applyBorder="1" applyAlignment="1">
      <alignment horizontal="center" vertical="center" wrapText="1"/>
    </xf>
    <xf numFmtId="43" fontId="14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4">
    <cellStyle name="Comma" xfId="1" builtinId="3"/>
    <cellStyle name="Comma 3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"/>
  <sheetViews>
    <sheetView workbookViewId="0">
      <pane ySplit="8" topLeftCell="A26" activePane="bottomLeft" state="frozen"/>
      <selection pane="bottomLeft" sqref="A1:XFD1048576"/>
    </sheetView>
  </sheetViews>
  <sheetFormatPr defaultRowHeight="17.25" x14ac:dyDescent="0.3"/>
  <cols>
    <col min="1" max="1" width="6.7109375" style="96" bestFit="1" customWidth="1"/>
    <col min="2" max="2" width="27.28515625" style="30" customWidth="1"/>
    <col min="3" max="3" width="6.42578125" style="30" bestFit="1" customWidth="1"/>
    <col min="4" max="4" width="6.7109375" style="30" bestFit="1" customWidth="1"/>
    <col min="5" max="5" width="18.140625" style="30" bestFit="1" customWidth="1"/>
    <col min="6" max="6" width="6.7109375" style="30" bestFit="1" customWidth="1"/>
    <col min="7" max="7" width="17.85546875" style="30" bestFit="1" customWidth="1"/>
    <col min="8" max="8" width="6.7109375" style="30" bestFit="1" customWidth="1"/>
    <col min="9" max="9" width="17.85546875" style="30" bestFit="1" customWidth="1"/>
    <col min="10" max="10" width="8.42578125" style="108" bestFit="1" customWidth="1"/>
    <col min="11" max="11" width="17.85546875" style="30" bestFit="1" customWidth="1"/>
    <col min="12" max="13" width="8.5703125" style="30" customWidth="1"/>
    <col min="14" max="14" width="8.85546875" style="30" customWidth="1"/>
    <col min="15" max="15" width="7.42578125" style="30" bestFit="1" customWidth="1"/>
    <col min="16" max="16" width="7.7109375" style="30" customWidth="1"/>
    <col min="17" max="16384" width="9.140625" style="30"/>
  </cols>
  <sheetData>
    <row r="1" spans="1:16" x14ac:dyDescent="0.3">
      <c r="A1" s="109" t="s">
        <v>84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x14ac:dyDescent="0.3">
      <c r="A2" s="109" t="s">
        <v>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x14ac:dyDescent="0.3">
      <c r="A3" s="109" t="s">
        <v>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x14ac:dyDescent="0.3">
      <c r="A4" s="109" t="s">
        <v>83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16" x14ac:dyDescent="0.3">
      <c r="A5" s="109" t="s">
        <v>325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</row>
    <row r="6" spans="1:16" s="31" customFormat="1" ht="42" customHeight="1" x14ac:dyDescent="0.25">
      <c r="A6" s="120" t="s">
        <v>82</v>
      </c>
      <c r="B6" s="111" t="s">
        <v>81</v>
      </c>
      <c r="C6" s="111" t="s">
        <v>5</v>
      </c>
      <c r="D6" s="110" t="s">
        <v>80</v>
      </c>
      <c r="E6" s="110"/>
      <c r="F6" s="118" t="s">
        <v>340</v>
      </c>
      <c r="G6" s="119"/>
      <c r="H6" s="118" t="s">
        <v>338</v>
      </c>
      <c r="I6" s="119"/>
      <c r="J6" s="129" t="s">
        <v>341</v>
      </c>
      <c r="K6" s="130"/>
      <c r="L6" s="123" t="s">
        <v>327</v>
      </c>
      <c r="M6" s="123"/>
      <c r="N6" s="124"/>
      <c r="O6" s="124"/>
      <c r="P6" s="124" t="s">
        <v>79</v>
      </c>
    </row>
    <row r="7" spans="1:16" s="31" customFormat="1" ht="16.5" customHeight="1" x14ac:dyDescent="0.25">
      <c r="A7" s="121"/>
      <c r="B7" s="112"/>
      <c r="C7" s="112"/>
      <c r="D7" s="111" t="s">
        <v>77</v>
      </c>
      <c r="E7" s="111" t="s">
        <v>78</v>
      </c>
      <c r="F7" s="111" t="s">
        <v>77</v>
      </c>
      <c r="G7" s="111" t="s">
        <v>326</v>
      </c>
      <c r="H7" s="111" t="s">
        <v>77</v>
      </c>
      <c r="I7" s="111" t="s">
        <v>339</v>
      </c>
      <c r="J7" s="114" t="s">
        <v>77</v>
      </c>
      <c r="K7" s="116" t="s">
        <v>342</v>
      </c>
      <c r="L7" s="125" t="s">
        <v>328</v>
      </c>
      <c r="M7" s="126"/>
      <c r="N7" s="127" t="s">
        <v>329</v>
      </c>
      <c r="O7" s="128"/>
      <c r="P7" s="124"/>
    </row>
    <row r="8" spans="1:16" s="31" customFormat="1" ht="31.5" x14ac:dyDescent="0.25">
      <c r="A8" s="122"/>
      <c r="B8" s="113"/>
      <c r="C8" s="113"/>
      <c r="D8" s="112"/>
      <c r="E8" s="112"/>
      <c r="F8" s="112"/>
      <c r="G8" s="112"/>
      <c r="H8" s="112"/>
      <c r="I8" s="112"/>
      <c r="J8" s="115"/>
      <c r="K8" s="117"/>
      <c r="L8" s="32" t="s">
        <v>330</v>
      </c>
      <c r="M8" s="32" t="s">
        <v>331</v>
      </c>
      <c r="N8" s="32" t="s">
        <v>330</v>
      </c>
      <c r="O8" s="32" t="s">
        <v>331</v>
      </c>
      <c r="P8" s="33"/>
    </row>
    <row r="9" spans="1:16" x14ac:dyDescent="0.3">
      <c r="A9" s="34" t="s">
        <v>0</v>
      </c>
      <c r="B9" s="35" t="s">
        <v>1</v>
      </c>
      <c r="C9" s="35" t="s">
        <v>76</v>
      </c>
      <c r="D9" s="35" t="s">
        <v>75</v>
      </c>
      <c r="E9" s="35" t="s">
        <v>85</v>
      </c>
      <c r="F9" s="35" t="s">
        <v>75</v>
      </c>
      <c r="G9" s="35" t="s">
        <v>73</v>
      </c>
      <c r="H9" s="35" t="s">
        <v>75</v>
      </c>
      <c r="I9" s="35" t="s">
        <v>73</v>
      </c>
      <c r="J9" s="98" t="s">
        <v>86</v>
      </c>
      <c r="K9" s="35" t="s">
        <v>73</v>
      </c>
      <c r="L9" s="36" t="s">
        <v>332</v>
      </c>
      <c r="M9" s="36" t="s">
        <v>333</v>
      </c>
      <c r="N9" s="36" t="s">
        <v>334</v>
      </c>
      <c r="O9" s="36" t="s">
        <v>335</v>
      </c>
      <c r="P9" s="36" t="s">
        <v>72</v>
      </c>
    </row>
    <row r="10" spans="1:16" s="43" customFormat="1" ht="63" x14ac:dyDescent="0.25">
      <c r="A10" s="37" t="s">
        <v>71</v>
      </c>
      <c r="B10" s="38" t="s">
        <v>70</v>
      </c>
      <c r="C10" s="39"/>
      <c r="D10" s="40"/>
      <c r="E10" s="41"/>
      <c r="F10" s="40"/>
      <c r="G10" s="41"/>
      <c r="H10" s="40"/>
      <c r="I10" s="41"/>
      <c r="J10" s="99"/>
      <c r="K10" s="41"/>
      <c r="L10" s="41"/>
      <c r="M10" s="41"/>
      <c r="N10" s="41"/>
      <c r="O10" s="41"/>
      <c r="P10" s="42"/>
    </row>
    <row r="11" spans="1:16" ht="31.5" x14ac:dyDescent="0.3">
      <c r="A11" s="44" t="s">
        <v>134</v>
      </c>
      <c r="B11" s="45" t="s">
        <v>67</v>
      </c>
      <c r="C11" s="46" t="s">
        <v>4</v>
      </c>
      <c r="D11" s="47">
        <v>1</v>
      </c>
      <c r="E11" s="48">
        <v>160000</v>
      </c>
      <c r="F11" s="47">
        <f>D11/3</f>
        <v>0.33333333333333331</v>
      </c>
      <c r="G11" s="48">
        <f>E11/3</f>
        <v>53333.333333333336</v>
      </c>
      <c r="H11" s="47">
        <v>1</v>
      </c>
      <c r="I11" s="48">
        <v>160000</v>
      </c>
      <c r="J11" s="100">
        <v>1</v>
      </c>
      <c r="K11" s="48">
        <v>160000</v>
      </c>
      <c r="L11" s="47"/>
      <c r="M11" s="47"/>
      <c r="N11" s="49"/>
      <c r="O11" s="48"/>
      <c r="P11" s="49"/>
    </row>
    <row r="12" spans="1:16" ht="31.5" x14ac:dyDescent="0.3">
      <c r="A12" s="44" t="s">
        <v>135</v>
      </c>
      <c r="B12" s="45" t="s">
        <v>106</v>
      </c>
      <c r="C12" s="46" t="s">
        <v>4</v>
      </c>
      <c r="D12" s="47">
        <v>1</v>
      </c>
      <c r="E12" s="48">
        <f>450000+73900</f>
        <v>523900</v>
      </c>
      <c r="F12" s="47">
        <f t="shared" ref="F12:F72" si="0">D12/3</f>
        <v>0.33333333333333331</v>
      </c>
      <c r="G12" s="48">
        <f t="shared" ref="G12:G72" si="1">E12/3</f>
        <v>174633.33333333334</v>
      </c>
      <c r="H12" s="47">
        <v>1</v>
      </c>
      <c r="I12" s="48">
        <f>523900-256000</f>
        <v>267900</v>
      </c>
      <c r="J12" s="50">
        <v>1</v>
      </c>
      <c r="K12" s="48">
        <v>523900</v>
      </c>
      <c r="L12" s="47"/>
      <c r="M12" s="47"/>
      <c r="N12" s="49"/>
      <c r="O12" s="48"/>
      <c r="P12" s="49"/>
    </row>
    <row r="13" spans="1:16" ht="47.25" x14ac:dyDescent="0.3">
      <c r="A13" s="44" t="s">
        <v>136</v>
      </c>
      <c r="B13" s="45" t="s">
        <v>64</v>
      </c>
      <c r="C13" s="46" t="s">
        <v>4</v>
      </c>
      <c r="D13" s="47">
        <v>1</v>
      </c>
      <c r="E13" s="48">
        <v>50000</v>
      </c>
      <c r="F13" s="47">
        <f t="shared" si="0"/>
        <v>0.33333333333333331</v>
      </c>
      <c r="G13" s="48">
        <f t="shared" si="1"/>
        <v>16666.666666666668</v>
      </c>
      <c r="H13" s="47"/>
      <c r="I13" s="48">
        <v>0</v>
      </c>
      <c r="J13" s="100"/>
      <c r="K13" s="48">
        <v>0</v>
      </c>
      <c r="L13" s="47"/>
      <c r="M13" s="47"/>
      <c r="N13" s="49"/>
      <c r="O13" s="48"/>
      <c r="P13" s="49"/>
    </row>
    <row r="14" spans="1:16" x14ac:dyDescent="0.3">
      <c r="A14" s="44" t="s">
        <v>137</v>
      </c>
      <c r="B14" s="45" t="s">
        <v>62</v>
      </c>
      <c r="C14" s="46" t="s">
        <v>4</v>
      </c>
      <c r="D14" s="47">
        <v>1</v>
      </c>
      <c r="E14" s="48">
        <v>150000</v>
      </c>
      <c r="F14" s="47">
        <f t="shared" si="0"/>
        <v>0.33333333333333331</v>
      </c>
      <c r="G14" s="48">
        <f t="shared" si="1"/>
        <v>50000</v>
      </c>
      <c r="H14" s="47"/>
      <c r="I14" s="48">
        <v>0</v>
      </c>
      <c r="J14" s="100"/>
      <c r="K14" s="48">
        <v>0</v>
      </c>
      <c r="L14" s="47"/>
      <c r="M14" s="47"/>
      <c r="N14" s="49"/>
      <c r="O14" s="48"/>
      <c r="P14" s="49"/>
    </row>
    <row r="15" spans="1:16" x14ac:dyDescent="0.3">
      <c r="A15" s="44" t="s">
        <v>138</v>
      </c>
      <c r="B15" s="45" t="s">
        <v>61</v>
      </c>
      <c r="C15" s="46" t="s">
        <v>4</v>
      </c>
      <c r="D15" s="47">
        <v>1</v>
      </c>
      <c r="E15" s="48">
        <v>50000</v>
      </c>
      <c r="F15" s="47">
        <f t="shared" si="0"/>
        <v>0.33333333333333331</v>
      </c>
      <c r="G15" s="48">
        <f t="shared" si="1"/>
        <v>16666.666666666668</v>
      </c>
      <c r="H15" s="47">
        <v>1</v>
      </c>
      <c r="I15" s="48">
        <v>50000</v>
      </c>
      <c r="J15" s="100">
        <v>1</v>
      </c>
      <c r="K15" s="48">
        <v>50000</v>
      </c>
      <c r="L15" s="47"/>
      <c r="M15" s="47"/>
      <c r="N15" s="49"/>
      <c r="O15" s="48"/>
      <c r="P15" s="49"/>
    </row>
    <row r="16" spans="1:16" ht="31.5" x14ac:dyDescent="0.3">
      <c r="A16" s="44" t="s">
        <v>139</v>
      </c>
      <c r="B16" s="45" t="s">
        <v>60</v>
      </c>
      <c r="C16" s="46" t="s">
        <v>4</v>
      </c>
      <c r="D16" s="47">
        <v>1</v>
      </c>
      <c r="E16" s="48">
        <v>100000</v>
      </c>
      <c r="F16" s="47">
        <f t="shared" si="0"/>
        <v>0.33333333333333331</v>
      </c>
      <c r="G16" s="48">
        <f t="shared" si="1"/>
        <v>33333.333333333336</v>
      </c>
      <c r="H16" s="47">
        <v>1</v>
      </c>
      <c r="I16" s="48">
        <v>99812</v>
      </c>
      <c r="J16" s="100">
        <v>1</v>
      </c>
      <c r="K16" s="48">
        <v>99812</v>
      </c>
      <c r="L16" s="47"/>
      <c r="M16" s="47"/>
      <c r="N16" s="49"/>
      <c r="O16" s="48"/>
      <c r="P16" s="49"/>
    </row>
    <row r="17" spans="1:16" ht="47.25" x14ac:dyDescent="0.3">
      <c r="A17" s="44" t="s">
        <v>140</v>
      </c>
      <c r="B17" s="45" t="s">
        <v>322</v>
      </c>
      <c r="C17" s="46" t="s">
        <v>4</v>
      </c>
      <c r="D17" s="47">
        <v>1</v>
      </c>
      <c r="E17" s="48">
        <v>200000</v>
      </c>
      <c r="F17" s="47">
        <f t="shared" si="0"/>
        <v>0.33333333333333331</v>
      </c>
      <c r="G17" s="48">
        <f t="shared" si="1"/>
        <v>66666.666666666672</v>
      </c>
      <c r="H17" s="47">
        <v>1</v>
      </c>
      <c r="I17" s="48">
        <v>124300</v>
      </c>
      <c r="J17" s="100">
        <v>1</v>
      </c>
      <c r="K17" s="48">
        <v>124300</v>
      </c>
      <c r="L17" s="47"/>
      <c r="M17" s="47"/>
      <c r="N17" s="49"/>
      <c r="O17" s="48"/>
      <c r="P17" s="49"/>
    </row>
    <row r="18" spans="1:16" ht="31.5" x14ac:dyDescent="0.3">
      <c r="A18" s="44" t="s">
        <v>141</v>
      </c>
      <c r="B18" s="45" t="s">
        <v>59</v>
      </c>
      <c r="C18" s="46" t="s">
        <v>4</v>
      </c>
      <c r="D18" s="47">
        <v>1</v>
      </c>
      <c r="E18" s="48">
        <v>50000</v>
      </c>
      <c r="F18" s="47">
        <f t="shared" si="0"/>
        <v>0.33333333333333331</v>
      </c>
      <c r="G18" s="48">
        <f t="shared" si="1"/>
        <v>16666.666666666668</v>
      </c>
      <c r="H18" s="47"/>
      <c r="I18" s="48">
        <v>0</v>
      </c>
      <c r="J18" s="100"/>
      <c r="K18" s="48">
        <v>0</v>
      </c>
      <c r="L18" s="47"/>
      <c r="M18" s="47"/>
      <c r="N18" s="49"/>
      <c r="O18" s="48"/>
      <c r="P18" s="49"/>
    </row>
    <row r="19" spans="1:16" x14ac:dyDescent="0.3">
      <c r="A19" s="44" t="s">
        <v>142</v>
      </c>
      <c r="B19" s="45" t="s">
        <v>291</v>
      </c>
      <c r="C19" s="46" t="s">
        <v>4</v>
      </c>
      <c r="D19" s="47">
        <v>1</v>
      </c>
      <c r="E19" s="48">
        <v>75000</v>
      </c>
      <c r="F19" s="47">
        <f t="shared" si="0"/>
        <v>0.33333333333333331</v>
      </c>
      <c r="G19" s="48">
        <f t="shared" si="1"/>
        <v>25000</v>
      </c>
      <c r="H19" s="47">
        <v>1</v>
      </c>
      <c r="I19" s="48">
        <v>31000</v>
      </c>
      <c r="J19" s="50">
        <v>1</v>
      </c>
      <c r="K19" s="48">
        <v>51000</v>
      </c>
      <c r="L19" s="47"/>
      <c r="M19" s="47"/>
      <c r="N19" s="49"/>
      <c r="O19" s="48"/>
      <c r="P19" s="49"/>
    </row>
    <row r="20" spans="1:16" ht="31.5" x14ac:dyDescent="0.3">
      <c r="A20" s="44" t="s">
        <v>143</v>
      </c>
      <c r="B20" s="45" t="s">
        <v>292</v>
      </c>
      <c r="C20" s="46" t="s">
        <v>4</v>
      </c>
      <c r="D20" s="47">
        <v>1</v>
      </c>
      <c r="E20" s="48">
        <v>100000</v>
      </c>
      <c r="F20" s="47">
        <f t="shared" si="0"/>
        <v>0.33333333333333331</v>
      </c>
      <c r="G20" s="48">
        <f t="shared" si="1"/>
        <v>33333.333333333336</v>
      </c>
      <c r="H20" s="47"/>
      <c r="I20" s="48">
        <v>0</v>
      </c>
      <c r="J20" s="50">
        <v>1</v>
      </c>
      <c r="K20" s="48">
        <v>70000</v>
      </c>
      <c r="L20" s="47"/>
      <c r="M20" s="47"/>
      <c r="N20" s="49"/>
      <c r="O20" s="48"/>
      <c r="P20" s="49"/>
    </row>
    <row r="21" spans="1:16" x14ac:dyDescent="0.3">
      <c r="A21" s="44" t="s">
        <v>144</v>
      </c>
      <c r="B21" s="45" t="s">
        <v>58</v>
      </c>
      <c r="C21" s="46" t="s">
        <v>4</v>
      </c>
      <c r="D21" s="47">
        <v>1</v>
      </c>
      <c r="E21" s="48">
        <v>50000</v>
      </c>
      <c r="F21" s="47">
        <f t="shared" si="0"/>
        <v>0.33333333333333331</v>
      </c>
      <c r="G21" s="48">
        <f t="shared" si="1"/>
        <v>16666.666666666668</v>
      </c>
      <c r="H21" s="47"/>
      <c r="I21" s="48">
        <v>0</v>
      </c>
      <c r="J21" s="50">
        <v>1</v>
      </c>
      <c r="K21" s="48">
        <v>50000</v>
      </c>
      <c r="L21" s="47"/>
      <c r="M21" s="47"/>
      <c r="N21" s="49"/>
      <c r="O21" s="48"/>
      <c r="P21" s="49"/>
    </row>
    <row r="22" spans="1:16" ht="31.5" x14ac:dyDescent="0.3">
      <c r="A22" s="44" t="s">
        <v>145</v>
      </c>
      <c r="B22" s="45" t="s">
        <v>57</v>
      </c>
      <c r="C22" s="46" t="s">
        <v>4</v>
      </c>
      <c r="D22" s="47">
        <v>1</v>
      </c>
      <c r="E22" s="48">
        <v>40000</v>
      </c>
      <c r="F22" s="47">
        <f t="shared" si="0"/>
        <v>0.33333333333333331</v>
      </c>
      <c r="G22" s="48">
        <f t="shared" si="1"/>
        <v>13333.333333333334</v>
      </c>
      <c r="H22" s="47">
        <v>1</v>
      </c>
      <c r="I22" s="48">
        <v>13000</v>
      </c>
      <c r="J22" s="100">
        <v>1</v>
      </c>
      <c r="K22" s="48">
        <v>13000</v>
      </c>
      <c r="L22" s="47"/>
      <c r="M22" s="47"/>
      <c r="N22" s="49"/>
      <c r="O22" s="48"/>
      <c r="P22" s="49"/>
    </row>
    <row r="23" spans="1:16" ht="31.5" x14ac:dyDescent="0.3">
      <c r="A23" s="44" t="s">
        <v>146</v>
      </c>
      <c r="B23" s="45" t="s">
        <v>56</v>
      </c>
      <c r="C23" s="46"/>
      <c r="D23" s="47"/>
      <c r="E23" s="48"/>
      <c r="F23" s="47">
        <f t="shared" si="0"/>
        <v>0</v>
      </c>
      <c r="G23" s="48">
        <f t="shared" si="1"/>
        <v>0</v>
      </c>
      <c r="H23" s="47"/>
      <c r="I23" s="48"/>
      <c r="J23" s="100"/>
      <c r="K23" s="48"/>
      <c r="L23" s="47"/>
      <c r="M23" s="47"/>
      <c r="N23" s="49"/>
      <c r="O23" s="48"/>
      <c r="P23" s="49"/>
    </row>
    <row r="24" spans="1:16" ht="31.5" x14ac:dyDescent="0.3">
      <c r="A24" s="51" t="s">
        <v>307</v>
      </c>
      <c r="B24" s="45" t="s">
        <v>55</v>
      </c>
      <c r="C24" s="46" t="s">
        <v>4</v>
      </c>
      <c r="D24" s="47">
        <v>1</v>
      </c>
      <c r="E24" s="48">
        <f>150000</f>
        <v>150000</v>
      </c>
      <c r="F24" s="47">
        <f t="shared" si="0"/>
        <v>0.33333333333333331</v>
      </c>
      <c r="G24" s="48">
        <f t="shared" si="1"/>
        <v>50000</v>
      </c>
      <c r="H24" s="47">
        <v>1</v>
      </c>
      <c r="I24" s="48">
        <f>150000-100901</f>
        <v>49099</v>
      </c>
      <c r="J24" s="50">
        <v>1</v>
      </c>
      <c r="K24" s="48">
        <v>150000</v>
      </c>
      <c r="L24" s="47"/>
      <c r="M24" s="47"/>
      <c r="N24" s="49"/>
      <c r="O24" s="48"/>
      <c r="P24" s="49"/>
    </row>
    <row r="25" spans="1:16" x14ac:dyDescent="0.3">
      <c r="A25" s="51" t="s">
        <v>308</v>
      </c>
      <c r="B25" s="45" t="s">
        <v>54</v>
      </c>
      <c r="C25" s="46" t="s">
        <v>4</v>
      </c>
      <c r="D25" s="47">
        <v>1</v>
      </c>
      <c r="E25" s="48">
        <v>1270000</v>
      </c>
      <c r="F25" s="47">
        <f t="shared" si="0"/>
        <v>0.33333333333333331</v>
      </c>
      <c r="G25" s="48">
        <f t="shared" si="1"/>
        <v>423333.33333333331</v>
      </c>
      <c r="H25" s="47">
        <v>1</v>
      </c>
      <c r="I25" s="48">
        <f>35754+214894+102754+102754+102754+102754+102754+102754+102754+102754+103194+104558-10432-764418</f>
        <v>505582</v>
      </c>
      <c r="J25" s="50">
        <v>1</v>
      </c>
      <c r="K25" s="48">
        <v>1270000</v>
      </c>
      <c r="L25" s="47"/>
      <c r="M25" s="47"/>
      <c r="N25" s="49"/>
      <c r="O25" s="48"/>
      <c r="P25" s="49"/>
    </row>
    <row r="26" spans="1:16" ht="31.5" x14ac:dyDescent="0.3">
      <c r="A26" s="51" t="s">
        <v>309</v>
      </c>
      <c r="B26" s="45" t="s">
        <v>53</v>
      </c>
      <c r="C26" s="46" t="s">
        <v>4</v>
      </c>
      <c r="D26" s="47">
        <v>1</v>
      </c>
      <c r="E26" s="48">
        <f>50000</f>
        <v>50000</v>
      </c>
      <c r="F26" s="47">
        <f t="shared" si="0"/>
        <v>0.33333333333333331</v>
      </c>
      <c r="G26" s="48">
        <f t="shared" si="1"/>
        <v>16666.666666666668</v>
      </c>
      <c r="H26" s="47">
        <v>1</v>
      </c>
      <c r="I26" s="48">
        <v>47413</v>
      </c>
      <c r="J26" s="100">
        <v>1</v>
      </c>
      <c r="K26" s="48">
        <v>47413</v>
      </c>
      <c r="L26" s="47"/>
      <c r="M26" s="47"/>
      <c r="N26" s="49"/>
      <c r="O26" s="48"/>
      <c r="P26" s="49"/>
    </row>
    <row r="27" spans="1:16" ht="47.25" x14ac:dyDescent="0.3">
      <c r="A27" s="51" t="s">
        <v>310</v>
      </c>
      <c r="B27" s="45" t="s">
        <v>52</v>
      </c>
      <c r="C27" s="46" t="s">
        <v>4</v>
      </c>
      <c r="D27" s="47">
        <v>1</v>
      </c>
      <c r="E27" s="48">
        <v>70000</v>
      </c>
      <c r="F27" s="47">
        <f t="shared" si="0"/>
        <v>0.33333333333333331</v>
      </c>
      <c r="G27" s="48">
        <f t="shared" si="1"/>
        <v>23333.333333333332</v>
      </c>
      <c r="H27" s="47"/>
      <c r="I27" s="48">
        <v>0</v>
      </c>
      <c r="J27" s="100">
        <v>1</v>
      </c>
      <c r="K27" s="48">
        <v>5675</v>
      </c>
      <c r="L27" s="47"/>
      <c r="M27" s="47"/>
      <c r="N27" s="49"/>
      <c r="O27" s="48"/>
      <c r="P27" s="49"/>
    </row>
    <row r="28" spans="1:16" ht="31.5" x14ac:dyDescent="0.3">
      <c r="A28" s="51" t="s">
        <v>311</v>
      </c>
      <c r="B28" s="45" t="s">
        <v>51</v>
      </c>
      <c r="C28" s="46" t="s">
        <v>4</v>
      </c>
      <c r="D28" s="47">
        <v>1</v>
      </c>
      <c r="E28" s="48">
        <v>50000</v>
      </c>
      <c r="F28" s="47">
        <f t="shared" si="0"/>
        <v>0.33333333333333331</v>
      </c>
      <c r="G28" s="48">
        <f t="shared" si="1"/>
        <v>16666.666666666668</v>
      </c>
      <c r="H28" s="47"/>
      <c r="I28" s="48">
        <v>0</v>
      </c>
      <c r="J28" s="100">
        <v>1</v>
      </c>
      <c r="K28" s="48">
        <v>15000</v>
      </c>
      <c r="L28" s="47"/>
      <c r="M28" s="47"/>
      <c r="N28" s="49"/>
      <c r="O28" s="48"/>
      <c r="P28" s="49"/>
    </row>
    <row r="29" spans="1:16" ht="31.5" x14ac:dyDescent="0.3">
      <c r="A29" s="51" t="s">
        <v>312</v>
      </c>
      <c r="B29" s="45" t="s">
        <v>50</v>
      </c>
      <c r="C29" s="46" t="s">
        <v>4</v>
      </c>
      <c r="D29" s="47">
        <v>1</v>
      </c>
      <c r="E29" s="48">
        <v>65000</v>
      </c>
      <c r="F29" s="47">
        <f t="shared" si="0"/>
        <v>0.33333333333333331</v>
      </c>
      <c r="G29" s="48">
        <f t="shared" si="1"/>
        <v>21666.666666666668</v>
      </c>
      <c r="H29" s="47">
        <v>1</v>
      </c>
      <c r="I29" s="48">
        <f>195+25000+7000+5550+25000-32195</f>
        <v>30550</v>
      </c>
      <c r="J29" s="50">
        <v>1</v>
      </c>
      <c r="K29" s="48">
        <v>62745</v>
      </c>
      <c r="L29" s="47"/>
      <c r="M29" s="47"/>
      <c r="N29" s="49"/>
      <c r="O29" s="48"/>
      <c r="P29" s="49"/>
    </row>
    <row r="30" spans="1:16" ht="47.25" x14ac:dyDescent="0.3">
      <c r="A30" s="51" t="s">
        <v>313</v>
      </c>
      <c r="B30" s="45" t="s">
        <v>49</v>
      </c>
      <c r="C30" s="46" t="s">
        <v>4</v>
      </c>
      <c r="D30" s="47">
        <v>1</v>
      </c>
      <c r="E30" s="48">
        <v>350000</v>
      </c>
      <c r="F30" s="47">
        <f t="shared" si="0"/>
        <v>0.33333333333333331</v>
      </c>
      <c r="G30" s="48">
        <f t="shared" si="1"/>
        <v>116666.66666666667</v>
      </c>
      <c r="H30" s="47">
        <v>1</v>
      </c>
      <c r="I30" s="48">
        <f>15240+31090+25000+33900+46930+25000+31600+25000+16380+10432-180120</f>
        <v>80452</v>
      </c>
      <c r="J30" s="50">
        <v>1</v>
      </c>
      <c r="K30" s="48">
        <v>260572</v>
      </c>
      <c r="L30" s="47"/>
      <c r="M30" s="47"/>
      <c r="N30" s="49"/>
      <c r="O30" s="48"/>
      <c r="P30" s="49"/>
    </row>
    <row r="31" spans="1:16" x14ac:dyDescent="0.3">
      <c r="A31" s="52" t="s">
        <v>147</v>
      </c>
      <c r="B31" s="45" t="s">
        <v>47</v>
      </c>
      <c r="C31" s="46" t="s">
        <v>4</v>
      </c>
      <c r="D31" s="47">
        <v>1</v>
      </c>
      <c r="E31" s="48">
        <v>80000</v>
      </c>
      <c r="F31" s="47">
        <f t="shared" si="0"/>
        <v>0.33333333333333331</v>
      </c>
      <c r="G31" s="48">
        <f t="shared" si="1"/>
        <v>26666.666666666668</v>
      </c>
      <c r="H31" s="47">
        <v>1</v>
      </c>
      <c r="I31" s="48">
        <f>5500+3520+20000+20000+2050-29020</f>
        <v>22050</v>
      </c>
      <c r="J31" s="50">
        <v>1</v>
      </c>
      <c r="K31" s="48">
        <v>51070</v>
      </c>
      <c r="L31" s="47"/>
      <c r="M31" s="47"/>
      <c r="N31" s="49"/>
      <c r="O31" s="48"/>
      <c r="P31" s="49"/>
    </row>
    <row r="32" spans="1:16" ht="31.5" x14ac:dyDescent="0.3">
      <c r="A32" s="52" t="s">
        <v>148</v>
      </c>
      <c r="B32" s="45" t="s">
        <v>45</v>
      </c>
      <c r="C32" s="46" t="s">
        <v>4</v>
      </c>
      <c r="D32" s="47">
        <v>1</v>
      </c>
      <c r="E32" s="48">
        <v>150000</v>
      </c>
      <c r="F32" s="47">
        <f t="shared" si="0"/>
        <v>0.33333333333333331</v>
      </c>
      <c r="G32" s="48">
        <f t="shared" si="1"/>
        <v>50000</v>
      </c>
      <c r="H32" s="47">
        <v>1</v>
      </c>
      <c r="I32" s="48">
        <f>13000+2995+7400+95532.5-16295</f>
        <v>102632.5</v>
      </c>
      <c r="J32" s="50">
        <v>1</v>
      </c>
      <c r="K32" s="48">
        <v>118927.5</v>
      </c>
      <c r="L32" s="47"/>
      <c r="M32" s="47"/>
      <c r="N32" s="49"/>
      <c r="O32" s="48"/>
      <c r="P32" s="49"/>
    </row>
    <row r="33" spans="1:16" x14ac:dyDescent="0.3">
      <c r="A33" s="52" t="s">
        <v>149</v>
      </c>
      <c r="B33" s="45" t="s">
        <v>107</v>
      </c>
      <c r="C33" s="46" t="s">
        <v>4</v>
      </c>
      <c r="D33" s="47">
        <v>1</v>
      </c>
      <c r="E33" s="48">
        <v>55000</v>
      </c>
      <c r="F33" s="47">
        <v>0</v>
      </c>
      <c r="G33" s="48">
        <v>0</v>
      </c>
      <c r="H33" s="47"/>
      <c r="I33" s="48">
        <v>0</v>
      </c>
      <c r="J33" s="50">
        <v>1</v>
      </c>
      <c r="K33" s="48">
        <v>51670</v>
      </c>
      <c r="L33" s="47"/>
      <c r="M33" s="47"/>
      <c r="N33" s="49"/>
      <c r="O33" s="48"/>
      <c r="P33" s="49"/>
    </row>
    <row r="34" spans="1:16" ht="31.5" x14ac:dyDescent="0.3">
      <c r="A34" s="52" t="s">
        <v>150</v>
      </c>
      <c r="B34" s="45" t="s">
        <v>108</v>
      </c>
      <c r="C34" s="46" t="s">
        <v>4</v>
      </c>
      <c r="D34" s="47">
        <v>1</v>
      </c>
      <c r="E34" s="48">
        <v>200000</v>
      </c>
      <c r="F34" s="47">
        <f t="shared" si="0"/>
        <v>0.33333333333333331</v>
      </c>
      <c r="G34" s="48">
        <f t="shared" si="1"/>
        <v>66666.666666666672</v>
      </c>
      <c r="H34" s="47">
        <v>1</v>
      </c>
      <c r="I34" s="48">
        <f>24883+76336+60000-24883</f>
        <v>136336</v>
      </c>
      <c r="J34" s="50">
        <v>1</v>
      </c>
      <c r="K34" s="48">
        <v>161219</v>
      </c>
      <c r="L34" s="47"/>
      <c r="M34" s="47"/>
      <c r="N34" s="49"/>
      <c r="O34" s="48"/>
      <c r="P34" s="49"/>
    </row>
    <row r="35" spans="1:16" ht="47.25" x14ac:dyDescent="0.3">
      <c r="A35" s="52" t="s">
        <v>151</v>
      </c>
      <c r="B35" s="45" t="s">
        <v>43</v>
      </c>
      <c r="C35" s="46" t="s">
        <v>4</v>
      </c>
      <c r="D35" s="47"/>
      <c r="E35" s="48"/>
      <c r="F35" s="47">
        <f t="shared" si="0"/>
        <v>0</v>
      </c>
      <c r="G35" s="48">
        <f t="shared" si="1"/>
        <v>0</v>
      </c>
      <c r="H35" s="47"/>
      <c r="I35" s="48">
        <v>0</v>
      </c>
      <c r="J35" s="100"/>
      <c r="K35" s="48">
        <v>0</v>
      </c>
      <c r="L35" s="47"/>
      <c r="M35" s="47"/>
      <c r="N35" s="49"/>
      <c r="O35" s="48"/>
      <c r="P35" s="49"/>
    </row>
    <row r="36" spans="1:16" ht="31.5" x14ac:dyDescent="0.3">
      <c r="A36" s="53" t="s">
        <v>314</v>
      </c>
      <c r="B36" s="45" t="s">
        <v>109</v>
      </c>
      <c r="C36" s="46" t="s">
        <v>4</v>
      </c>
      <c r="D36" s="47">
        <v>1</v>
      </c>
      <c r="E36" s="48">
        <v>75000</v>
      </c>
      <c r="F36" s="47">
        <f t="shared" si="0"/>
        <v>0.33333333333333331</v>
      </c>
      <c r="G36" s="48">
        <f t="shared" si="1"/>
        <v>25000</v>
      </c>
      <c r="H36" s="47">
        <v>1</v>
      </c>
      <c r="I36" s="48">
        <v>74580</v>
      </c>
      <c r="J36" s="100">
        <v>1</v>
      </c>
      <c r="K36" s="48">
        <v>74580</v>
      </c>
      <c r="L36" s="47"/>
      <c r="M36" s="47"/>
      <c r="N36" s="49"/>
      <c r="O36" s="48"/>
      <c r="P36" s="49"/>
    </row>
    <row r="37" spans="1:16" x14ac:dyDescent="0.3">
      <c r="A37" s="53" t="s">
        <v>152</v>
      </c>
      <c r="B37" s="45" t="s">
        <v>110</v>
      </c>
      <c r="C37" s="46" t="s">
        <v>4</v>
      </c>
      <c r="D37" s="47">
        <v>1</v>
      </c>
      <c r="E37" s="48">
        <v>50000</v>
      </c>
      <c r="F37" s="47">
        <f t="shared" si="0"/>
        <v>0.33333333333333331</v>
      </c>
      <c r="G37" s="48">
        <f t="shared" si="1"/>
        <v>16666.666666666668</v>
      </c>
      <c r="H37" s="47">
        <v>1</v>
      </c>
      <c r="I37" s="48">
        <v>50000</v>
      </c>
      <c r="J37" s="100">
        <v>1</v>
      </c>
      <c r="K37" s="48">
        <v>50000</v>
      </c>
      <c r="L37" s="47"/>
      <c r="M37" s="47"/>
      <c r="N37" s="49"/>
      <c r="O37" s="48"/>
      <c r="P37" s="49"/>
    </row>
    <row r="38" spans="1:16" ht="31.5" x14ac:dyDescent="0.3">
      <c r="A38" s="53" t="s">
        <v>153</v>
      </c>
      <c r="B38" s="45" t="s">
        <v>111</v>
      </c>
      <c r="C38" s="46" t="s">
        <v>4</v>
      </c>
      <c r="D38" s="47">
        <v>1</v>
      </c>
      <c r="E38" s="48">
        <v>75000</v>
      </c>
      <c r="F38" s="47">
        <f t="shared" si="0"/>
        <v>0.33333333333333331</v>
      </c>
      <c r="G38" s="48">
        <f t="shared" si="1"/>
        <v>25000</v>
      </c>
      <c r="H38" s="47">
        <v>1</v>
      </c>
      <c r="I38" s="48">
        <v>75000</v>
      </c>
      <c r="J38" s="100">
        <v>1</v>
      </c>
      <c r="K38" s="48">
        <v>75000</v>
      </c>
      <c r="L38" s="47"/>
      <c r="M38" s="47"/>
      <c r="N38" s="49"/>
      <c r="O38" s="48"/>
      <c r="P38" s="49"/>
    </row>
    <row r="39" spans="1:16" ht="31.5" x14ac:dyDescent="0.3">
      <c r="A39" s="53" t="s">
        <v>154</v>
      </c>
      <c r="B39" s="45" t="s">
        <v>112</v>
      </c>
      <c r="C39" s="46" t="s">
        <v>4</v>
      </c>
      <c r="D39" s="47">
        <v>1</v>
      </c>
      <c r="E39" s="48">
        <v>75000</v>
      </c>
      <c r="F39" s="47">
        <f t="shared" si="0"/>
        <v>0.33333333333333331</v>
      </c>
      <c r="G39" s="48">
        <f t="shared" si="1"/>
        <v>25000</v>
      </c>
      <c r="H39" s="47"/>
      <c r="I39" s="48">
        <v>0</v>
      </c>
      <c r="J39" s="100"/>
      <c r="K39" s="48">
        <v>0</v>
      </c>
      <c r="L39" s="47"/>
      <c r="M39" s="47"/>
      <c r="N39" s="49"/>
      <c r="O39" s="48"/>
      <c r="P39" s="49"/>
    </row>
    <row r="40" spans="1:16" x14ac:dyDescent="0.3">
      <c r="A40" s="53" t="s">
        <v>155</v>
      </c>
      <c r="B40" s="45" t="s">
        <v>293</v>
      </c>
      <c r="C40" s="46" t="s">
        <v>4</v>
      </c>
      <c r="D40" s="47">
        <v>1</v>
      </c>
      <c r="E40" s="48">
        <v>125000</v>
      </c>
      <c r="F40" s="47">
        <f t="shared" si="0"/>
        <v>0.33333333333333331</v>
      </c>
      <c r="G40" s="48">
        <f t="shared" si="1"/>
        <v>41666.666666666664</v>
      </c>
      <c r="H40" s="47"/>
      <c r="I40" s="48">
        <v>0</v>
      </c>
      <c r="J40" s="100"/>
      <c r="K40" s="48">
        <v>0</v>
      </c>
      <c r="L40" s="47"/>
      <c r="M40" s="47"/>
      <c r="N40" s="49"/>
      <c r="O40" s="48"/>
      <c r="P40" s="49"/>
    </row>
    <row r="41" spans="1:16" x14ac:dyDescent="0.3">
      <c r="A41" s="53" t="s">
        <v>156</v>
      </c>
      <c r="B41" s="45" t="s">
        <v>113</v>
      </c>
      <c r="C41" s="46" t="s">
        <v>4</v>
      </c>
      <c r="D41" s="47">
        <v>1</v>
      </c>
      <c r="E41" s="48">
        <v>100000</v>
      </c>
      <c r="F41" s="47">
        <f t="shared" si="0"/>
        <v>0.33333333333333331</v>
      </c>
      <c r="G41" s="48">
        <f t="shared" si="1"/>
        <v>33333.333333333336</v>
      </c>
      <c r="H41" s="47"/>
      <c r="I41" s="48">
        <v>0</v>
      </c>
      <c r="J41" s="100"/>
      <c r="K41" s="48">
        <v>0</v>
      </c>
      <c r="L41" s="47"/>
      <c r="M41" s="47"/>
      <c r="N41" s="49"/>
      <c r="O41" s="48"/>
      <c r="P41" s="49"/>
    </row>
    <row r="42" spans="1:16" ht="31.5" x14ac:dyDescent="0.3">
      <c r="A42" s="53" t="s">
        <v>157</v>
      </c>
      <c r="B42" s="45" t="s">
        <v>48</v>
      </c>
      <c r="C42" s="46" t="s">
        <v>4</v>
      </c>
      <c r="D42" s="47">
        <v>1</v>
      </c>
      <c r="E42" s="48">
        <v>800000</v>
      </c>
      <c r="F42" s="47">
        <f t="shared" si="0"/>
        <v>0.33333333333333331</v>
      </c>
      <c r="G42" s="48">
        <f t="shared" si="1"/>
        <v>266666.66666666669</v>
      </c>
      <c r="H42" s="47">
        <v>1</v>
      </c>
      <c r="I42" s="48">
        <f>7044+21670+12370+26880+13440+79840+549542+43520-108554</f>
        <v>645752</v>
      </c>
      <c r="J42" s="100">
        <v>1</v>
      </c>
      <c r="K42" s="48">
        <v>754306</v>
      </c>
      <c r="L42" s="47"/>
      <c r="M42" s="47"/>
      <c r="N42" s="49"/>
      <c r="O42" s="48"/>
      <c r="P42" s="49"/>
    </row>
    <row r="43" spans="1:16" s="54" customFormat="1" x14ac:dyDescent="0.3">
      <c r="A43" s="53" t="s">
        <v>158</v>
      </c>
      <c r="B43" s="45" t="s">
        <v>42</v>
      </c>
      <c r="C43" s="46" t="s">
        <v>4</v>
      </c>
      <c r="D43" s="47">
        <v>1</v>
      </c>
      <c r="E43" s="48">
        <v>50000</v>
      </c>
      <c r="F43" s="47">
        <f t="shared" si="0"/>
        <v>0.33333333333333331</v>
      </c>
      <c r="G43" s="48">
        <f t="shared" si="1"/>
        <v>16666.666666666668</v>
      </c>
      <c r="H43" s="47">
        <v>1</v>
      </c>
      <c r="I43" s="48">
        <f>25000+25000</f>
        <v>50000</v>
      </c>
      <c r="J43" s="100">
        <v>1</v>
      </c>
      <c r="K43" s="48">
        <v>50000</v>
      </c>
      <c r="L43" s="47"/>
      <c r="M43" s="47"/>
      <c r="N43" s="49"/>
      <c r="O43" s="48"/>
      <c r="P43" s="49"/>
    </row>
    <row r="44" spans="1:16" s="54" customFormat="1" ht="31.5" x14ac:dyDescent="0.3">
      <c r="A44" s="53" t="s">
        <v>159</v>
      </c>
      <c r="B44" s="45" t="s">
        <v>294</v>
      </c>
      <c r="C44" s="46" t="s">
        <v>4</v>
      </c>
      <c r="D44" s="47">
        <v>1</v>
      </c>
      <c r="E44" s="48">
        <v>100000</v>
      </c>
      <c r="F44" s="47">
        <f t="shared" si="0"/>
        <v>0.33333333333333331</v>
      </c>
      <c r="G44" s="48">
        <f t="shared" si="1"/>
        <v>33333.333333333336</v>
      </c>
      <c r="H44" s="47">
        <v>1</v>
      </c>
      <c r="I44" s="48">
        <v>100000</v>
      </c>
      <c r="J44" s="100">
        <v>1</v>
      </c>
      <c r="K44" s="48">
        <v>100000</v>
      </c>
      <c r="L44" s="47"/>
      <c r="M44" s="47"/>
      <c r="N44" s="49"/>
      <c r="O44" s="48"/>
      <c r="P44" s="49"/>
    </row>
    <row r="45" spans="1:16" s="54" customFormat="1" ht="31.5" x14ac:dyDescent="0.3">
      <c r="A45" s="53" t="s">
        <v>160</v>
      </c>
      <c r="B45" s="45" t="s">
        <v>295</v>
      </c>
      <c r="C45" s="46" t="s">
        <v>4</v>
      </c>
      <c r="D45" s="47">
        <v>1</v>
      </c>
      <c r="E45" s="48">
        <v>200000</v>
      </c>
      <c r="F45" s="47">
        <f t="shared" si="0"/>
        <v>0.33333333333333331</v>
      </c>
      <c r="G45" s="48">
        <f t="shared" si="1"/>
        <v>66666.666666666672</v>
      </c>
      <c r="H45" s="47">
        <v>1</v>
      </c>
      <c r="I45" s="48">
        <v>200000</v>
      </c>
      <c r="J45" s="100">
        <v>1</v>
      </c>
      <c r="K45" s="48">
        <v>200000</v>
      </c>
      <c r="L45" s="47"/>
      <c r="M45" s="47"/>
      <c r="N45" s="49"/>
      <c r="O45" s="48"/>
      <c r="P45" s="49"/>
    </row>
    <row r="46" spans="1:16" ht="31.5" x14ac:dyDescent="0.3">
      <c r="A46" s="53" t="s">
        <v>161</v>
      </c>
      <c r="B46" s="45" t="s">
        <v>114</v>
      </c>
      <c r="C46" s="46" t="s">
        <v>4</v>
      </c>
      <c r="D46" s="47">
        <v>1</v>
      </c>
      <c r="E46" s="48">
        <v>50000</v>
      </c>
      <c r="F46" s="47">
        <f t="shared" si="0"/>
        <v>0.33333333333333331</v>
      </c>
      <c r="G46" s="48">
        <f t="shared" si="1"/>
        <v>16666.666666666668</v>
      </c>
      <c r="H46" s="47"/>
      <c r="I46" s="48">
        <v>0</v>
      </c>
      <c r="J46" s="100"/>
      <c r="K46" s="48">
        <v>0</v>
      </c>
      <c r="L46" s="47"/>
      <c r="M46" s="47"/>
      <c r="N46" s="47"/>
      <c r="O46" s="48"/>
      <c r="P46" s="49"/>
    </row>
    <row r="47" spans="1:16" ht="31.5" x14ac:dyDescent="0.3">
      <c r="A47" s="53" t="s">
        <v>162</v>
      </c>
      <c r="B47" s="45" t="s">
        <v>117</v>
      </c>
      <c r="C47" s="46" t="s">
        <v>4</v>
      </c>
      <c r="D47" s="47">
        <v>1</v>
      </c>
      <c r="E47" s="48">
        <v>50000</v>
      </c>
      <c r="F47" s="47">
        <f t="shared" si="0"/>
        <v>0.33333333333333331</v>
      </c>
      <c r="G47" s="48">
        <f t="shared" si="1"/>
        <v>16666.666666666668</v>
      </c>
      <c r="H47" s="47">
        <v>1</v>
      </c>
      <c r="I47" s="48">
        <v>16500</v>
      </c>
      <c r="J47" s="100">
        <v>1</v>
      </c>
      <c r="K47" s="48">
        <v>16500</v>
      </c>
      <c r="L47" s="47"/>
      <c r="M47" s="47"/>
      <c r="N47" s="47"/>
      <c r="O47" s="47"/>
      <c r="P47" s="49"/>
    </row>
    <row r="48" spans="1:16" x14ac:dyDescent="0.3">
      <c r="A48" s="53" t="s">
        <v>163</v>
      </c>
      <c r="B48" s="45" t="s">
        <v>118</v>
      </c>
      <c r="C48" s="46" t="s">
        <v>4</v>
      </c>
      <c r="D48" s="47">
        <v>1</v>
      </c>
      <c r="E48" s="48">
        <v>50000</v>
      </c>
      <c r="F48" s="47">
        <f t="shared" si="0"/>
        <v>0.33333333333333331</v>
      </c>
      <c r="G48" s="48">
        <f t="shared" si="1"/>
        <v>16666.666666666668</v>
      </c>
      <c r="H48" s="47">
        <v>1</v>
      </c>
      <c r="I48" s="48">
        <v>50000</v>
      </c>
      <c r="J48" s="100">
        <v>1</v>
      </c>
      <c r="K48" s="48">
        <v>50000</v>
      </c>
      <c r="L48" s="47"/>
      <c r="M48" s="47"/>
      <c r="N48" s="47"/>
      <c r="O48" s="47"/>
      <c r="P48" s="49"/>
    </row>
    <row r="49" spans="1:16" x14ac:dyDescent="0.3">
      <c r="A49" s="53" t="s">
        <v>164</v>
      </c>
      <c r="B49" s="45" t="s">
        <v>119</v>
      </c>
      <c r="C49" s="46" t="s">
        <v>4</v>
      </c>
      <c r="D49" s="47">
        <v>1</v>
      </c>
      <c r="E49" s="48">
        <v>200000</v>
      </c>
      <c r="F49" s="47">
        <f t="shared" si="0"/>
        <v>0.33333333333333331</v>
      </c>
      <c r="G49" s="48">
        <f t="shared" si="1"/>
        <v>66666.666666666672</v>
      </c>
      <c r="H49" s="47">
        <v>1</v>
      </c>
      <c r="I49" s="48">
        <v>200000</v>
      </c>
      <c r="J49" s="100">
        <v>1</v>
      </c>
      <c r="K49" s="48">
        <v>200000</v>
      </c>
      <c r="L49" s="47"/>
      <c r="M49" s="47"/>
      <c r="N49" s="47"/>
      <c r="O49" s="47"/>
      <c r="P49" s="49"/>
    </row>
    <row r="50" spans="1:16" ht="31.5" x14ac:dyDescent="0.3">
      <c r="A50" s="53" t="s">
        <v>165</v>
      </c>
      <c r="B50" s="45" t="s">
        <v>120</v>
      </c>
      <c r="C50" s="46" t="s">
        <v>4</v>
      </c>
      <c r="D50" s="47">
        <v>1</v>
      </c>
      <c r="E50" s="48">
        <v>100000</v>
      </c>
      <c r="F50" s="47">
        <f t="shared" si="0"/>
        <v>0.33333333333333331</v>
      </c>
      <c r="G50" s="48">
        <f t="shared" si="1"/>
        <v>33333.333333333336</v>
      </c>
      <c r="H50" s="47">
        <v>1</v>
      </c>
      <c r="I50" s="48">
        <v>100000</v>
      </c>
      <c r="J50" s="100">
        <v>1</v>
      </c>
      <c r="K50" s="48">
        <v>100000</v>
      </c>
      <c r="L50" s="47"/>
      <c r="M50" s="47"/>
      <c r="N50" s="47"/>
      <c r="O50" s="47"/>
      <c r="P50" s="49"/>
    </row>
    <row r="51" spans="1:16" ht="31.5" x14ac:dyDescent="0.3">
      <c r="A51" s="53" t="s">
        <v>166</v>
      </c>
      <c r="B51" s="45" t="s">
        <v>121</v>
      </c>
      <c r="C51" s="46" t="s">
        <v>4</v>
      </c>
      <c r="D51" s="47">
        <v>1</v>
      </c>
      <c r="E51" s="48">
        <v>50000</v>
      </c>
      <c r="F51" s="47">
        <f t="shared" si="0"/>
        <v>0.33333333333333331</v>
      </c>
      <c r="G51" s="48">
        <f t="shared" si="1"/>
        <v>16666.666666666668</v>
      </c>
      <c r="H51" s="47"/>
      <c r="I51" s="48">
        <v>0</v>
      </c>
      <c r="J51" s="100"/>
      <c r="K51" s="48">
        <v>0</v>
      </c>
      <c r="L51" s="47"/>
      <c r="M51" s="47"/>
      <c r="N51" s="47"/>
      <c r="O51" s="47"/>
      <c r="P51" s="49"/>
    </row>
    <row r="52" spans="1:16" ht="31.5" x14ac:dyDescent="0.3">
      <c r="A52" s="53" t="s">
        <v>167</v>
      </c>
      <c r="B52" s="45" t="s">
        <v>122</v>
      </c>
      <c r="C52" s="46" t="s">
        <v>4</v>
      </c>
      <c r="D52" s="47">
        <v>1</v>
      </c>
      <c r="E52" s="48">
        <v>50000</v>
      </c>
      <c r="F52" s="47">
        <f t="shared" si="0"/>
        <v>0.33333333333333331</v>
      </c>
      <c r="G52" s="48">
        <f t="shared" si="1"/>
        <v>16666.666666666668</v>
      </c>
      <c r="H52" s="47">
        <v>1</v>
      </c>
      <c r="I52" s="48">
        <v>50000</v>
      </c>
      <c r="J52" s="100">
        <v>1</v>
      </c>
      <c r="K52" s="48">
        <v>50000</v>
      </c>
      <c r="L52" s="47"/>
      <c r="M52" s="47"/>
      <c r="N52" s="47"/>
      <c r="O52" s="47"/>
      <c r="P52" s="49"/>
    </row>
    <row r="53" spans="1:16" ht="31.5" x14ac:dyDescent="0.3">
      <c r="A53" s="53" t="s">
        <v>168</v>
      </c>
      <c r="B53" s="45" t="s">
        <v>123</v>
      </c>
      <c r="C53" s="46" t="s">
        <v>4</v>
      </c>
      <c r="D53" s="47">
        <v>1</v>
      </c>
      <c r="E53" s="48">
        <v>50000</v>
      </c>
      <c r="F53" s="47">
        <f t="shared" si="0"/>
        <v>0.33333333333333331</v>
      </c>
      <c r="G53" s="48">
        <f t="shared" si="1"/>
        <v>16666.666666666668</v>
      </c>
      <c r="H53" s="47">
        <v>1</v>
      </c>
      <c r="I53" s="48">
        <v>50000</v>
      </c>
      <c r="J53" s="100">
        <v>1</v>
      </c>
      <c r="K53" s="48">
        <v>50000</v>
      </c>
      <c r="L53" s="47"/>
      <c r="M53" s="47"/>
      <c r="N53" s="47"/>
      <c r="O53" s="47"/>
      <c r="P53" s="49"/>
    </row>
    <row r="54" spans="1:16" x14ac:dyDescent="0.3">
      <c r="A54" s="53" t="s">
        <v>169</v>
      </c>
      <c r="B54" s="45" t="s">
        <v>125</v>
      </c>
      <c r="C54" s="46" t="s">
        <v>4</v>
      </c>
      <c r="D54" s="47">
        <v>1</v>
      </c>
      <c r="E54" s="48">
        <v>50000</v>
      </c>
      <c r="F54" s="47">
        <f t="shared" si="0"/>
        <v>0.33333333333333331</v>
      </c>
      <c r="G54" s="48">
        <f t="shared" si="1"/>
        <v>16666.666666666668</v>
      </c>
      <c r="H54" s="47"/>
      <c r="I54" s="48">
        <v>0</v>
      </c>
      <c r="J54" s="100"/>
      <c r="K54" s="48">
        <v>0</v>
      </c>
      <c r="L54" s="47"/>
      <c r="M54" s="47"/>
      <c r="N54" s="49"/>
      <c r="O54" s="48"/>
      <c r="P54" s="49"/>
    </row>
    <row r="55" spans="1:16" ht="31.5" x14ac:dyDescent="0.3">
      <c r="A55" s="53" t="s">
        <v>170</v>
      </c>
      <c r="B55" s="45" t="s">
        <v>127</v>
      </c>
      <c r="C55" s="46" t="s">
        <v>4</v>
      </c>
      <c r="D55" s="47">
        <v>1</v>
      </c>
      <c r="E55" s="48">
        <v>40000</v>
      </c>
      <c r="F55" s="47">
        <f t="shared" si="0"/>
        <v>0.33333333333333331</v>
      </c>
      <c r="G55" s="48">
        <f t="shared" si="1"/>
        <v>13333.333333333334</v>
      </c>
      <c r="H55" s="47"/>
      <c r="I55" s="48">
        <v>0</v>
      </c>
      <c r="J55" s="100"/>
      <c r="K55" s="48">
        <v>0</v>
      </c>
      <c r="L55" s="47"/>
      <c r="M55" s="47"/>
      <c r="N55" s="49"/>
      <c r="O55" s="48"/>
      <c r="P55" s="49"/>
    </row>
    <row r="56" spans="1:16" ht="31.5" x14ac:dyDescent="0.3">
      <c r="A56" s="53" t="s">
        <v>171</v>
      </c>
      <c r="B56" s="45" t="s">
        <v>128</v>
      </c>
      <c r="C56" s="46" t="s">
        <v>4</v>
      </c>
      <c r="D56" s="47">
        <v>1</v>
      </c>
      <c r="E56" s="48">
        <v>80000</v>
      </c>
      <c r="F56" s="47">
        <f t="shared" si="0"/>
        <v>0.33333333333333331</v>
      </c>
      <c r="G56" s="48">
        <f t="shared" si="1"/>
        <v>26666.666666666668</v>
      </c>
      <c r="H56" s="47">
        <v>1</v>
      </c>
      <c r="I56" s="48">
        <v>80000</v>
      </c>
      <c r="J56" s="100">
        <v>1</v>
      </c>
      <c r="K56" s="48">
        <v>80000</v>
      </c>
      <c r="L56" s="47"/>
      <c r="M56" s="47"/>
      <c r="N56" s="49"/>
      <c r="O56" s="48"/>
      <c r="P56" s="49"/>
    </row>
    <row r="57" spans="1:16" ht="31.5" x14ac:dyDescent="0.3">
      <c r="A57" s="53" t="s">
        <v>172</v>
      </c>
      <c r="B57" s="45" t="s">
        <v>129</v>
      </c>
      <c r="C57" s="46" t="s">
        <v>4</v>
      </c>
      <c r="D57" s="47">
        <v>1</v>
      </c>
      <c r="E57" s="48">
        <v>130000</v>
      </c>
      <c r="F57" s="47">
        <f t="shared" si="0"/>
        <v>0.33333333333333331</v>
      </c>
      <c r="G57" s="48">
        <f t="shared" si="1"/>
        <v>43333.333333333336</v>
      </c>
      <c r="H57" s="47">
        <v>1</v>
      </c>
      <c r="I57" s="48">
        <v>130000</v>
      </c>
      <c r="J57" s="100">
        <v>1</v>
      </c>
      <c r="K57" s="48">
        <v>130000</v>
      </c>
      <c r="L57" s="47"/>
      <c r="M57" s="47"/>
      <c r="N57" s="49"/>
      <c r="O57" s="48"/>
      <c r="P57" s="49"/>
    </row>
    <row r="58" spans="1:16" ht="31.5" x14ac:dyDescent="0.3">
      <c r="A58" s="53" t="s">
        <v>173</v>
      </c>
      <c r="B58" s="45" t="s">
        <v>130</v>
      </c>
      <c r="C58" s="46" t="s">
        <v>4</v>
      </c>
      <c r="D58" s="47">
        <v>1</v>
      </c>
      <c r="E58" s="48">
        <v>80000</v>
      </c>
      <c r="F58" s="47">
        <f t="shared" si="0"/>
        <v>0.33333333333333331</v>
      </c>
      <c r="G58" s="48">
        <f t="shared" si="1"/>
        <v>26666.666666666668</v>
      </c>
      <c r="H58" s="47">
        <v>1</v>
      </c>
      <c r="I58" s="48">
        <v>80000</v>
      </c>
      <c r="J58" s="100">
        <v>1</v>
      </c>
      <c r="K58" s="48">
        <v>80000</v>
      </c>
      <c r="L58" s="47"/>
      <c r="M58" s="47"/>
      <c r="N58" s="49"/>
      <c r="O58" s="48"/>
      <c r="P58" s="49"/>
    </row>
    <row r="59" spans="1:16" x14ac:dyDescent="0.3">
      <c r="A59" s="53" t="s">
        <v>174</v>
      </c>
      <c r="B59" s="45" t="s">
        <v>131</v>
      </c>
      <c r="C59" s="46" t="s">
        <v>4</v>
      </c>
      <c r="D59" s="47">
        <v>1</v>
      </c>
      <c r="E59" s="48">
        <v>50000</v>
      </c>
      <c r="F59" s="47">
        <f t="shared" si="0"/>
        <v>0.33333333333333331</v>
      </c>
      <c r="G59" s="48">
        <f t="shared" si="1"/>
        <v>16666.666666666668</v>
      </c>
      <c r="H59" s="47">
        <v>1</v>
      </c>
      <c r="I59" s="48">
        <v>50000</v>
      </c>
      <c r="J59" s="100">
        <v>1</v>
      </c>
      <c r="K59" s="48">
        <v>50000</v>
      </c>
      <c r="L59" s="47"/>
      <c r="M59" s="47"/>
      <c r="N59" s="47"/>
      <c r="O59" s="47"/>
      <c r="P59" s="49"/>
    </row>
    <row r="60" spans="1:16" x14ac:dyDescent="0.3">
      <c r="A60" s="53" t="s">
        <v>175</v>
      </c>
      <c r="B60" s="45" t="s">
        <v>195</v>
      </c>
      <c r="C60" s="46" t="s">
        <v>4</v>
      </c>
      <c r="D60" s="47">
        <v>1</v>
      </c>
      <c r="E60" s="55">
        <v>400000</v>
      </c>
      <c r="F60" s="47">
        <f t="shared" si="0"/>
        <v>0.33333333333333331</v>
      </c>
      <c r="G60" s="48">
        <f t="shared" si="1"/>
        <v>133333.33333333334</v>
      </c>
      <c r="H60" s="47">
        <v>1</v>
      </c>
      <c r="I60" s="48">
        <v>400000</v>
      </c>
      <c r="J60" s="100">
        <v>1</v>
      </c>
      <c r="K60" s="48">
        <v>400000</v>
      </c>
      <c r="L60" s="47"/>
      <c r="M60" s="47"/>
      <c r="N60" s="49"/>
      <c r="O60" s="55"/>
      <c r="P60" s="48"/>
    </row>
    <row r="61" spans="1:16" ht="31.5" x14ac:dyDescent="0.3">
      <c r="A61" s="53" t="s">
        <v>176</v>
      </c>
      <c r="B61" s="45" t="s">
        <v>296</v>
      </c>
      <c r="C61" s="46" t="s">
        <v>4</v>
      </c>
      <c r="D61" s="47">
        <v>1</v>
      </c>
      <c r="E61" s="55">
        <v>700000</v>
      </c>
      <c r="F61" s="47">
        <f t="shared" si="0"/>
        <v>0.33333333333333331</v>
      </c>
      <c r="G61" s="48">
        <f t="shared" si="1"/>
        <v>233333.33333333334</v>
      </c>
      <c r="H61" s="47">
        <v>1</v>
      </c>
      <c r="I61" s="48">
        <v>700000</v>
      </c>
      <c r="J61" s="100">
        <v>1</v>
      </c>
      <c r="K61" s="48">
        <v>700000</v>
      </c>
      <c r="L61" s="47"/>
      <c r="M61" s="47"/>
      <c r="N61" s="49"/>
      <c r="O61" s="55"/>
      <c r="P61" s="48"/>
    </row>
    <row r="62" spans="1:16" ht="31.5" x14ac:dyDescent="0.3">
      <c r="A62" s="53" t="s">
        <v>177</v>
      </c>
      <c r="B62" s="56" t="s">
        <v>115</v>
      </c>
      <c r="C62" s="57" t="s">
        <v>4</v>
      </c>
      <c r="D62" s="58">
        <v>1</v>
      </c>
      <c r="E62" s="59">
        <v>150000</v>
      </c>
      <c r="F62" s="47">
        <f t="shared" si="0"/>
        <v>0.33333333333333331</v>
      </c>
      <c r="G62" s="48">
        <f t="shared" si="1"/>
        <v>50000</v>
      </c>
      <c r="H62" s="58"/>
      <c r="I62" s="48">
        <v>0</v>
      </c>
      <c r="J62" s="101"/>
      <c r="K62" s="48">
        <v>0</v>
      </c>
      <c r="L62" s="58"/>
      <c r="M62" s="58"/>
      <c r="N62" s="58"/>
      <c r="O62" s="59"/>
      <c r="P62" s="60"/>
    </row>
    <row r="63" spans="1:16" ht="47.25" x14ac:dyDescent="0.3">
      <c r="A63" s="53" t="s">
        <v>178</v>
      </c>
      <c r="B63" s="56" t="s">
        <v>116</v>
      </c>
      <c r="C63" s="57" t="s">
        <v>4</v>
      </c>
      <c r="D63" s="58">
        <v>1</v>
      </c>
      <c r="E63" s="59">
        <v>150000</v>
      </c>
      <c r="F63" s="47">
        <f t="shared" si="0"/>
        <v>0.33333333333333331</v>
      </c>
      <c r="G63" s="48">
        <f t="shared" si="1"/>
        <v>50000</v>
      </c>
      <c r="H63" s="58">
        <v>1</v>
      </c>
      <c r="I63" s="48">
        <v>49500</v>
      </c>
      <c r="J63" s="101">
        <v>1</v>
      </c>
      <c r="K63" s="48">
        <v>49500</v>
      </c>
      <c r="L63" s="58"/>
      <c r="M63" s="58"/>
      <c r="N63" s="58"/>
      <c r="O63" s="58"/>
      <c r="P63" s="60"/>
    </row>
    <row r="64" spans="1:16" ht="31.5" x14ac:dyDescent="0.3">
      <c r="A64" s="53" t="s">
        <v>179</v>
      </c>
      <c r="B64" s="45" t="s">
        <v>297</v>
      </c>
      <c r="C64" s="57" t="s">
        <v>4</v>
      </c>
      <c r="D64" s="47">
        <v>1</v>
      </c>
      <c r="E64" s="55">
        <v>350000</v>
      </c>
      <c r="F64" s="47">
        <f t="shared" si="0"/>
        <v>0.33333333333333331</v>
      </c>
      <c r="G64" s="48">
        <f t="shared" si="1"/>
        <v>116666.66666666667</v>
      </c>
      <c r="H64" s="47">
        <v>1</v>
      </c>
      <c r="I64" s="48">
        <v>115500</v>
      </c>
      <c r="J64" s="100">
        <v>1</v>
      </c>
      <c r="K64" s="48">
        <v>115500</v>
      </c>
      <c r="L64" s="47"/>
      <c r="M64" s="47"/>
      <c r="N64" s="49"/>
      <c r="O64" s="55"/>
      <c r="P64" s="48"/>
    </row>
    <row r="65" spans="1:16" ht="31.5" x14ac:dyDescent="0.3">
      <c r="A65" s="53" t="s">
        <v>180</v>
      </c>
      <c r="B65" s="45" t="s">
        <v>261</v>
      </c>
      <c r="C65" s="46" t="s">
        <v>4</v>
      </c>
      <c r="D65" s="47">
        <v>1</v>
      </c>
      <c r="E65" s="55">
        <v>150000</v>
      </c>
      <c r="F65" s="47">
        <f t="shared" si="0"/>
        <v>0.33333333333333331</v>
      </c>
      <c r="G65" s="48">
        <f t="shared" si="1"/>
        <v>50000</v>
      </c>
      <c r="H65" s="47">
        <v>1</v>
      </c>
      <c r="I65" s="48">
        <v>75000</v>
      </c>
      <c r="J65" s="100">
        <v>1</v>
      </c>
      <c r="K65" s="48">
        <v>75000</v>
      </c>
      <c r="L65" s="47"/>
      <c r="M65" s="47"/>
      <c r="N65" s="49"/>
      <c r="O65" s="55"/>
      <c r="P65" s="48"/>
    </row>
    <row r="66" spans="1:16" ht="31.5" x14ac:dyDescent="0.3">
      <c r="A66" s="53" t="s">
        <v>181</v>
      </c>
      <c r="B66" s="45" t="s">
        <v>276</v>
      </c>
      <c r="C66" s="46" t="s">
        <v>4</v>
      </c>
      <c r="D66" s="47">
        <v>1</v>
      </c>
      <c r="E66" s="55">
        <v>150000</v>
      </c>
      <c r="F66" s="47">
        <f t="shared" si="0"/>
        <v>0.33333333333333331</v>
      </c>
      <c r="G66" s="48">
        <f t="shared" si="1"/>
        <v>50000</v>
      </c>
      <c r="H66" s="47"/>
      <c r="I66" s="48">
        <v>0</v>
      </c>
      <c r="J66" s="100"/>
      <c r="K66" s="48">
        <v>0</v>
      </c>
      <c r="L66" s="47"/>
      <c r="M66" s="47"/>
      <c r="N66" s="49"/>
      <c r="O66" s="55"/>
      <c r="P66" s="48"/>
    </row>
    <row r="67" spans="1:16" ht="31.5" x14ac:dyDescent="0.3">
      <c r="A67" s="53" t="s">
        <v>182</v>
      </c>
      <c r="B67" s="45" t="s">
        <v>298</v>
      </c>
      <c r="C67" s="46" t="s">
        <v>4</v>
      </c>
      <c r="D67" s="47">
        <v>1</v>
      </c>
      <c r="E67" s="55">
        <v>120000</v>
      </c>
      <c r="F67" s="47">
        <f t="shared" si="0"/>
        <v>0.33333333333333331</v>
      </c>
      <c r="G67" s="48">
        <f t="shared" si="1"/>
        <v>40000</v>
      </c>
      <c r="H67" s="47">
        <v>1</v>
      </c>
      <c r="I67" s="48">
        <v>39600</v>
      </c>
      <c r="J67" s="100">
        <v>1</v>
      </c>
      <c r="K67" s="48">
        <v>39600</v>
      </c>
      <c r="L67" s="47"/>
      <c r="M67" s="47"/>
      <c r="N67" s="49"/>
      <c r="O67" s="55"/>
      <c r="P67" s="48"/>
    </row>
    <row r="68" spans="1:16" x14ac:dyDescent="0.3">
      <c r="A68" s="53" t="s">
        <v>183</v>
      </c>
      <c r="B68" s="56" t="s">
        <v>124</v>
      </c>
      <c r="C68" s="57" t="s">
        <v>4</v>
      </c>
      <c r="D68" s="58">
        <v>1</v>
      </c>
      <c r="E68" s="59">
        <v>350000</v>
      </c>
      <c r="F68" s="47">
        <f t="shared" si="0"/>
        <v>0.33333333333333331</v>
      </c>
      <c r="G68" s="48">
        <f t="shared" si="1"/>
        <v>116666.66666666667</v>
      </c>
      <c r="H68" s="58">
        <v>1</v>
      </c>
      <c r="I68" s="48">
        <v>350000</v>
      </c>
      <c r="J68" s="101">
        <v>1</v>
      </c>
      <c r="K68" s="48">
        <v>350000</v>
      </c>
      <c r="L68" s="58"/>
      <c r="M68" s="58"/>
      <c r="N68" s="58"/>
      <c r="O68" s="59"/>
      <c r="P68" s="60"/>
    </row>
    <row r="69" spans="1:16" ht="31.5" x14ac:dyDescent="0.3">
      <c r="A69" s="53" t="s">
        <v>184</v>
      </c>
      <c r="B69" s="56" t="s">
        <v>126</v>
      </c>
      <c r="C69" s="57" t="s">
        <v>4</v>
      </c>
      <c r="D69" s="58">
        <v>1</v>
      </c>
      <c r="E69" s="59">
        <v>350000</v>
      </c>
      <c r="F69" s="47">
        <f t="shared" si="0"/>
        <v>0.33333333333333331</v>
      </c>
      <c r="G69" s="48">
        <f t="shared" si="1"/>
        <v>116666.66666666667</v>
      </c>
      <c r="H69" s="58">
        <v>1</v>
      </c>
      <c r="I69" s="48">
        <v>105000</v>
      </c>
      <c r="J69" s="101">
        <v>1</v>
      </c>
      <c r="K69" s="48">
        <v>105000</v>
      </c>
      <c r="L69" s="58"/>
      <c r="M69" s="58"/>
      <c r="N69" s="58"/>
      <c r="O69" s="58"/>
      <c r="P69" s="60"/>
    </row>
    <row r="70" spans="1:16" ht="31.5" x14ac:dyDescent="0.3">
      <c r="A70" s="53" t="s">
        <v>315</v>
      </c>
      <c r="B70" s="56" t="s">
        <v>132</v>
      </c>
      <c r="C70" s="57" t="s">
        <v>4</v>
      </c>
      <c r="D70" s="58">
        <v>1</v>
      </c>
      <c r="E70" s="59">
        <v>300000</v>
      </c>
      <c r="F70" s="47">
        <f t="shared" si="0"/>
        <v>0.33333333333333331</v>
      </c>
      <c r="G70" s="48">
        <f t="shared" si="1"/>
        <v>100000</v>
      </c>
      <c r="H70" s="58"/>
      <c r="I70" s="48">
        <v>0</v>
      </c>
      <c r="J70" s="101"/>
      <c r="K70" s="48">
        <v>0</v>
      </c>
      <c r="L70" s="58"/>
      <c r="M70" s="58"/>
      <c r="N70" s="58"/>
      <c r="O70" s="59"/>
      <c r="P70" s="60"/>
    </row>
    <row r="71" spans="1:16" ht="31.5" x14ac:dyDescent="0.3">
      <c r="A71" s="53" t="s">
        <v>316</v>
      </c>
      <c r="B71" s="56" t="s">
        <v>133</v>
      </c>
      <c r="C71" s="57" t="s">
        <v>4</v>
      </c>
      <c r="D71" s="58">
        <v>1</v>
      </c>
      <c r="E71" s="59">
        <v>180000</v>
      </c>
      <c r="F71" s="47">
        <f t="shared" si="0"/>
        <v>0.33333333333333331</v>
      </c>
      <c r="G71" s="48">
        <f t="shared" si="1"/>
        <v>60000</v>
      </c>
      <c r="H71" s="58">
        <v>1</v>
      </c>
      <c r="I71" s="48">
        <v>90000</v>
      </c>
      <c r="J71" s="101">
        <v>1</v>
      </c>
      <c r="K71" s="48">
        <v>90000</v>
      </c>
      <c r="L71" s="58"/>
      <c r="M71" s="58"/>
      <c r="N71" s="58"/>
      <c r="O71" s="58"/>
      <c r="P71" s="60"/>
    </row>
    <row r="72" spans="1:16" ht="31.5" x14ac:dyDescent="0.3">
      <c r="A72" s="53" t="s">
        <v>317</v>
      </c>
      <c r="B72" s="45" t="s">
        <v>285</v>
      </c>
      <c r="C72" s="46" t="s">
        <v>4</v>
      </c>
      <c r="D72" s="47">
        <v>1</v>
      </c>
      <c r="E72" s="55">
        <v>150000</v>
      </c>
      <c r="F72" s="47">
        <f t="shared" si="0"/>
        <v>0.33333333333333331</v>
      </c>
      <c r="G72" s="48">
        <f t="shared" si="1"/>
        <v>50000</v>
      </c>
      <c r="H72" s="47">
        <v>1</v>
      </c>
      <c r="I72" s="48">
        <v>45000</v>
      </c>
      <c r="J72" s="100">
        <v>1</v>
      </c>
      <c r="K72" s="48">
        <v>45000</v>
      </c>
      <c r="L72" s="47"/>
      <c r="M72" s="47"/>
      <c r="N72" s="49"/>
      <c r="O72" s="55"/>
      <c r="P72" s="48"/>
    </row>
    <row r="73" spans="1:16" ht="31.5" x14ac:dyDescent="0.3">
      <c r="A73" s="53" t="s">
        <v>337</v>
      </c>
      <c r="B73" s="45" t="s">
        <v>324</v>
      </c>
      <c r="C73" s="46" t="s">
        <v>4</v>
      </c>
      <c r="D73" s="47">
        <v>1</v>
      </c>
      <c r="E73" s="55">
        <f>500988+132490+277548+20272+300000</f>
        <v>1231298</v>
      </c>
      <c r="F73" s="47">
        <v>1</v>
      </c>
      <c r="G73" s="48">
        <f>911026+20272+300000</f>
        <v>1231298</v>
      </c>
      <c r="H73" s="47">
        <v>1</v>
      </c>
      <c r="I73" s="48">
        <f>931298+300000</f>
        <v>1231298</v>
      </c>
      <c r="J73" s="100">
        <v>1</v>
      </c>
      <c r="K73" s="48">
        <f>931298+300000</f>
        <v>1231298</v>
      </c>
      <c r="L73" s="42">
        <f t="shared" ref="L73:P73" si="2">SUM(L11:L71)</f>
        <v>0</v>
      </c>
      <c r="M73" s="42">
        <f t="shared" si="2"/>
        <v>0</v>
      </c>
      <c r="N73" s="42">
        <f t="shared" si="2"/>
        <v>0</v>
      </c>
      <c r="O73" s="42">
        <f t="shared" si="2"/>
        <v>0</v>
      </c>
      <c r="P73" s="42">
        <f t="shared" si="2"/>
        <v>0</v>
      </c>
    </row>
    <row r="74" spans="1:16" s="43" customFormat="1" ht="16.5" x14ac:dyDescent="0.25">
      <c r="A74" s="61"/>
      <c r="B74" s="62" t="s">
        <v>41</v>
      </c>
      <c r="C74" s="39" t="s">
        <v>4</v>
      </c>
      <c r="D74" s="63">
        <f t="shared" ref="D74:K74" si="3">SUM(D11:D73)</f>
        <v>61</v>
      </c>
      <c r="E74" s="42">
        <f t="shared" si="3"/>
        <v>11450198</v>
      </c>
      <c r="F74" s="63">
        <f t="shared" ref="F74:H74" si="4">SUM(F11:F73)</f>
        <v>20.666666666666664</v>
      </c>
      <c r="G74" s="42">
        <f t="shared" ref="G74:I74" si="5">SUM(G11:G73)</f>
        <v>4619264.666666667</v>
      </c>
      <c r="H74" s="63">
        <f t="shared" si="4"/>
        <v>43</v>
      </c>
      <c r="I74" s="42">
        <f t="shared" si="5"/>
        <v>6922856.5</v>
      </c>
      <c r="J74" s="99">
        <f t="shared" si="3"/>
        <v>48</v>
      </c>
      <c r="K74" s="42">
        <f t="shared" si="3"/>
        <v>8647587.5</v>
      </c>
      <c r="L74" s="40"/>
      <c r="M74" s="40"/>
      <c r="N74" s="41"/>
      <c r="O74" s="41"/>
      <c r="P74" s="42"/>
    </row>
    <row r="75" spans="1:16" s="43" customFormat="1" ht="63" x14ac:dyDescent="0.25">
      <c r="A75" s="37" t="s">
        <v>40</v>
      </c>
      <c r="B75" s="38" t="s">
        <v>39</v>
      </c>
      <c r="C75" s="46"/>
      <c r="D75" s="64"/>
      <c r="E75" s="64"/>
      <c r="F75" s="64"/>
      <c r="G75" s="64"/>
      <c r="H75" s="64"/>
      <c r="I75" s="64"/>
      <c r="J75" s="102"/>
      <c r="K75" s="64"/>
      <c r="L75" s="47"/>
      <c r="M75" s="47"/>
      <c r="N75" s="49"/>
      <c r="O75" s="55"/>
      <c r="P75" s="48"/>
    </row>
    <row r="76" spans="1:16" ht="31.5" x14ac:dyDescent="0.3">
      <c r="A76" s="53" t="s">
        <v>185</v>
      </c>
      <c r="B76" s="45" t="s">
        <v>38</v>
      </c>
      <c r="C76" s="46" t="s">
        <v>4</v>
      </c>
      <c r="D76" s="47">
        <v>1</v>
      </c>
      <c r="E76" s="55">
        <v>10000000</v>
      </c>
      <c r="F76" s="47">
        <f t="shared" ref="F76:G76" si="6">D76/3</f>
        <v>0.33333333333333331</v>
      </c>
      <c r="G76" s="48">
        <f t="shared" si="6"/>
        <v>3333333.3333333335</v>
      </c>
      <c r="H76" s="47">
        <v>1</v>
      </c>
      <c r="I76" s="48">
        <v>10000000</v>
      </c>
      <c r="J76" s="100">
        <v>1</v>
      </c>
      <c r="K76" s="48">
        <v>10000000</v>
      </c>
      <c r="L76" s="47"/>
      <c r="M76" s="47"/>
      <c r="N76" s="49"/>
      <c r="O76" s="55"/>
      <c r="P76" s="48"/>
    </row>
    <row r="77" spans="1:16" ht="31.5" x14ac:dyDescent="0.3">
      <c r="A77" s="53" t="s">
        <v>186</v>
      </c>
      <c r="B77" s="45" t="s">
        <v>188</v>
      </c>
      <c r="C77" s="46" t="s">
        <v>4</v>
      </c>
      <c r="D77" s="47">
        <v>1</v>
      </c>
      <c r="E77" s="55">
        <v>5000000</v>
      </c>
      <c r="F77" s="47">
        <f t="shared" ref="F77:F84" si="7">D77/3</f>
        <v>0.33333333333333331</v>
      </c>
      <c r="G77" s="48">
        <f t="shared" ref="G77:G84" si="8">E77/3</f>
        <v>1666666.6666666667</v>
      </c>
      <c r="H77" s="47">
        <v>1</v>
      </c>
      <c r="I77" s="48">
        <f>1771933+1000000</f>
        <v>2771933</v>
      </c>
      <c r="J77" s="100">
        <v>1</v>
      </c>
      <c r="K77" s="48">
        <v>2771933</v>
      </c>
      <c r="L77" s="47"/>
      <c r="M77" s="47"/>
      <c r="N77" s="49"/>
      <c r="O77" s="55"/>
      <c r="P77" s="48"/>
    </row>
    <row r="78" spans="1:16" ht="31.5" x14ac:dyDescent="0.3">
      <c r="A78" s="53" t="s">
        <v>187</v>
      </c>
      <c r="B78" s="45" t="s">
        <v>299</v>
      </c>
      <c r="C78" s="46"/>
      <c r="D78" s="47"/>
      <c r="E78" s="55">
        <v>5000000</v>
      </c>
      <c r="F78" s="47">
        <f t="shared" si="7"/>
        <v>0</v>
      </c>
      <c r="G78" s="48">
        <f t="shared" si="8"/>
        <v>1666666.6666666667</v>
      </c>
      <c r="H78" s="47"/>
      <c r="I78" s="48"/>
      <c r="J78" s="100"/>
      <c r="K78" s="48">
        <v>0</v>
      </c>
      <c r="L78" s="47"/>
      <c r="M78" s="47"/>
      <c r="N78" s="49"/>
      <c r="O78" s="55"/>
      <c r="P78" s="48"/>
    </row>
    <row r="79" spans="1:16" ht="31.5" x14ac:dyDescent="0.3">
      <c r="A79" s="53" t="s">
        <v>189</v>
      </c>
      <c r="B79" s="45" t="s">
        <v>267</v>
      </c>
      <c r="C79" s="46" t="s">
        <v>4</v>
      </c>
      <c r="D79" s="47">
        <v>1</v>
      </c>
      <c r="E79" s="55">
        <v>5000000</v>
      </c>
      <c r="F79" s="47">
        <f t="shared" si="7"/>
        <v>0.33333333333333331</v>
      </c>
      <c r="G79" s="48">
        <f t="shared" si="8"/>
        <v>1666666.6666666667</v>
      </c>
      <c r="H79" s="47"/>
      <c r="I79" s="48"/>
      <c r="J79" s="100"/>
      <c r="K79" s="48">
        <v>0</v>
      </c>
      <c r="L79" s="47"/>
      <c r="M79" s="47"/>
      <c r="N79" s="49"/>
      <c r="O79" s="55"/>
      <c r="P79" s="48"/>
    </row>
    <row r="80" spans="1:16" ht="31.5" x14ac:dyDescent="0.3">
      <c r="A80" s="53" t="s">
        <v>190</v>
      </c>
      <c r="B80" s="45" t="s">
        <v>191</v>
      </c>
      <c r="C80" s="46" t="s">
        <v>4</v>
      </c>
      <c r="D80" s="47">
        <v>1</v>
      </c>
      <c r="E80" s="55">
        <v>5000000</v>
      </c>
      <c r="F80" s="47">
        <f t="shared" si="7"/>
        <v>0.33333333333333331</v>
      </c>
      <c r="G80" s="48">
        <f t="shared" si="8"/>
        <v>1666666.6666666667</v>
      </c>
      <c r="H80" s="47">
        <v>1</v>
      </c>
      <c r="I80" s="48">
        <v>1650000</v>
      </c>
      <c r="J80" s="100">
        <v>1</v>
      </c>
      <c r="K80" s="48">
        <v>1650000</v>
      </c>
      <c r="L80" s="47"/>
      <c r="M80" s="47"/>
      <c r="N80" s="49"/>
      <c r="O80" s="55"/>
      <c r="P80" s="48"/>
    </row>
    <row r="81" spans="1:16" ht="31.5" x14ac:dyDescent="0.3">
      <c r="A81" s="53" t="s">
        <v>192</v>
      </c>
      <c r="B81" s="45" t="s">
        <v>243</v>
      </c>
      <c r="C81" s="46" t="s">
        <v>4</v>
      </c>
      <c r="D81" s="47">
        <v>1</v>
      </c>
      <c r="E81" s="55">
        <v>1000000</v>
      </c>
      <c r="F81" s="47">
        <f t="shared" si="7"/>
        <v>0.33333333333333331</v>
      </c>
      <c r="G81" s="48">
        <f t="shared" si="8"/>
        <v>333333.33333333331</v>
      </c>
      <c r="H81" s="47">
        <v>1</v>
      </c>
      <c r="I81" s="48">
        <v>1000000</v>
      </c>
      <c r="J81" s="100">
        <v>1</v>
      </c>
      <c r="K81" s="48">
        <v>1000000</v>
      </c>
      <c r="L81" s="47"/>
      <c r="M81" s="47"/>
      <c r="N81" s="49"/>
      <c r="O81" s="55"/>
      <c r="P81" s="48"/>
    </row>
    <row r="82" spans="1:16" ht="31.5" x14ac:dyDescent="0.3">
      <c r="A82" s="53" t="s">
        <v>194</v>
      </c>
      <c r="B82" s="45" t="s">
        <v>245</v>
      </c>
      <c r="C82" s="46" t="s">
        <v>4</v>
      </c>
      <c r="D82" s="47">
        <v>1</v>
      </c>
      <c r="E82" s="55">
        <v>600000</v>
      </c>
      <c r="F82" s="47">
        <f t="shared" si="7"/>
        <v>0.33333333333333331</v>
      </c>
      <c r="G82" s="48">
        <f t="shared" si="8"/>
        <v>200000</v>
      </c>
      <c r="H82" s="47">
        <v>1</v>
      </c>
      <c r="I82" s="48">
        <v>300000</v>
      </c>
      <c r="J82" s="100">
        <v>1</v>
      </c>
      <c r="K82" s="48">
        <v>300000</v>
      </c>
      <c r="L82" s="47"/>
      <c r="M82" s="47"/>
      <c r="N82" s="49"/>
      <c r="O82" s="55"/>
      <c r="P82" s="48"/>
    </row>
    <row r="83" spans="1:16" ht="31.5" x14ac:dyDescent="0.3">
      <c r="A83" s="53" t="s">
        <v>318</v>
      </c>
      <c r="B83" s="45" t="s">
        <v>193</v>
      </c>
      <c r="C83" s="46" t="s">
        <v>4</v>
      </c>
      <c r="D83" s="47">
        <v>1</v>
      </c>
      <c r="E83" s="55">
        <v>500000</v>
      </c>
      <c r="F83" s="47">
        <f t="shared" si="7"/>
        <v>0.33333333333333331</v>
      </c>
      <c r="G83" s="48">
        <f t="shared" si="8"/>
        <v>166666.66666666666</v>
      </c>
      <c r="H83" s="47">
        <v>1</v>
      </c>
      <c r="I83" s="48">
        <v>165000</v>
      </c>
      <c r="J83" s="100">
        <v>1</v>
      </c>
      <c r="K83" s="48">
        <v>165000</v>
      </c>
      <c r="L83" s="47"/>
      <c r="M83" s="47"/>
      <c r="N83" s="49"/>
      <c r="O83" s="55"/>
      <c r="P83" s="48"/>
    </row>
    <row r="84" spans="1:16" ht="31.5" x14ac:dyDescent="0.3">
      <c r="A84" s="53" t="s">
        <v>319</v>
      </c>
      <c r="B84" s="45" t="s">
        <v>300</v>
      </c>
      <c r="C84" s="46" t="s">
        <v>4</v>
      </c>
      <c r="D84" s="47">
        <v>1</v>
      </c>
      <c r="E84" s="55">
        <v>500000</v>
      </c>
      <c r="F84" s="47">
        <f t="shared" si="7"/>
        <v>0.33333333333333331</v>
      </c>
      <c r="G84" s="48">
        <f t="shared" si="8"/>
        <v>166666.66666666666</v>
      </c>
      <c r="H84" s="47">
        <v>1</v>
      </c>
      <c r="I84" s="48">
        <v>150000</v>
      </c>
      <c r="J84" s="100">
        <v>1</v>
      </c>
      <c r="K84" s="48">
        <v>150000</v>
      </c>
      <c r="L84" s="63">
        <f>SUM(L75:L83)</f>
        <v>0</v>
      </c>
      <c r="M84" s="63">
        <f>SUM(M75:M83)</f>
        <v>0</v>
      </c>
      <c r="N84" s="63">
        <f>SUM(N75:N83)</f>
        <v>0</v>
      </c>
      <c r="O84" s="63">
        <f>SUM(O75:O83)</f>
        <v>0</v>
      </c>
      <c r="P84" s="65">
        <f>SUM(P75:P83)</f>
        <v>0</v>
      </c>
    </row>
    <row r="85" spans="1:16" s="43" customFormat="1" ht="16.5" x14ac:dyDescent="0.25">
      <c r="A85" s="37"/>
      <c r="B85" s="66" t="s">
        <v>37</v>
      </c>
      <c r="C85" s="39" t="s">
        <v>4</v>
      </c>
      <c r="D85" s="63">
        <f t="shared" ref="D85:K85" si="9">SUM(D76:D84)</f>
        <v>8</v>
      </c>
      <c r="E85" s="65">
        <f>SUM(E76:E84)</f>
        <v>32600000</v>
      </c>
      <c r="F85" s="63">
        <f t="shared" ref="F85:H85" si="10">SUM(F76:F84)</f>
        <v>2.6666666666666665</v>
      </c>
      <c r="G85" s="65">
        <f t="shared" ref="G85:I85" si="11">SUM(G76:G84)</f>
        <v>10866666.666666666</v>
      </c>
      <c r="H85" s="63">
        <f t="shared" si="10"/>
        <v>7</v>
      </c>
      <c r="I85" s="65">
        <f t="shared" si="11"/>
        <v>16036933</v>
      </c>
      <c r="J85" s="99">
        <f>SUM(J76:J84)</f>
        <v>7</v>
      </c>
      <c r="K85" s="65">
        <f t="shared" si="9"/>
        <v>16036933</v>
      </c>
      <c r="L85" s="63"/>
      <c r="M85" s="63"/>
      <c r="N85" s="67"/>
      <c r="O85" s="65"/>
      <c r="P85" s="42"/>
    </row>
    <row r="86" spans="1:16" s="43" customFormat="1" ht="31.5" x14ac:dyDescent="0.25">
      <c r="A86" s="37" t="s">
        <v>36</v>
      </c>
      <c r="B86" s="38" t="s">
        <v>35</v>
      </c>
      <c r="C86" s="46" t="s">
        <v>4</v>
      </c>
      <c r="D86" s="68"/>
      <c r="E86" s="68"/>
      <c r="F86" s="68"/>
      <c r="G86" s="68"/>
      <c r="H86" s="68"/>
      <c r="I86" s="68"/>
      <c r="J86" s="103"/>
      <c r="K86" s="68"/>
      <c r="L86" s="47"/>
      <c r="M86" s="47"/>
      <c r="N86" s="49"/>
      <c r="O86" s="55"/>
      <c r="P86" s="48"/>
    </row>
    <row r="87" spans="1:16" ht="31.5" x14ac:dyDescent="0.3">
      <c r="A87" s="69" t="s">
        <v>34</v>
      </c>
      <c r="B87" s="45" t="s">
        <v>33</v>
      </c>
      <c r="C87" s="46" t="s">
        <v>4</v>
      </c>
      <c r="D87" s="47">
        <v>1</v>
      </c>
      <c r="E87" s="55">
        <v>900000</v>
      </c>
      <c r="F87" s="47">
        <f t="shared" ref="F87" si="12">D87/3</f>
        <v>0.33333333333333331</v>
      </c>
      <c r="G87" s="48">
        <f t="shared" ref="G87" si="13">E87/3</f>
        <v>300000</v>
      </c>
      <c r="H87" s="47">
        <v>1</v>
      </c>
      <c r="I87" s="48">
        <v>500000</v>
      </c>
      <c r="J87" s="100">
        <v>1</v>
      </c>
      <c r="K87" s="48">
        <v>900000</v>
      </c>
      <c r="L87" s="47"/>
      <c r="M87" s="47"/>
      <c r="N87" s="49"/>
      <c r="O87" s="55"/>
      <c r="P87" s="48"/>
    </row>
    <row r="88" spans="1:16" x14ac:dyDescent="0.3">
      <c r="A88" s="69" t="s">
        <v>32</v>
      </c>
      <c r="B88" s="45" t="s">
        <v>31</v>
      </c>
      <c r="C88" s="46" t="s">
        <v>4</v>
      </c>
      <c r="D88" s="47">
        <v>1</v>
      </c>
      <c r="E88" s="55">
        <v>812900</v>
      </c>
      <c r="F88" s="47">
        <f t="shared" ref="F88" si="14">D88/3</f>
        <v>0.33333333333333331</v>
      </c>
      <c r="G88" s="48">
        <f t="shared" ref="G88" si="15">E88/3</f>
        <v>270966.66666666669</v>
      </c>
      <c r="H88" s="47">
        <v>1</v>
      </c>
      <c r="I88" s="48">
        <f>10000+50000+100000+56760+22400+42000+22950+13140+16000+19800+12800+14400+15000+9600+16850+24800+5300+20000+108624-20000-391926</f>
        <v>168498</v>
      </c>
      <c r="J88" s="50">
        <v>1</v>
      </c>
      <c r="K88" s="48">
        <f>10000+50000+100000+56760+22400+42000+22950+13140+16000+19800+12800+14400+15000+9600+16850+24800+5300+20000+108624-20000</f>
        <v>560424</v>
      </c>
      <c r="L88" s="63">
        <f t="shared" ref="L88:P88" si="16">SUM(L86:L87)</f>
        <v>0</v>
      </c>
      <c r="M88" s="63">
        <f t="shared" si="16"/>
        <v>0</v>
      </c>
      <c r="N88" s="63">
        <f t="shared" si="16"/>
        <v>0</v>
      </c>
      <c r="O88" s="63">
        <f t="shared" si="16"/>
        <v>0</v>
      </c>
      <c r="P88" s="65">
        <f t="shared" si="16"/>
        <v>0</v>
      </c>
    </row>
    <row r="89" spans="1:16" s="43" customFormat="1" ht="16.5" x14ac:dyDescent="0.25">
      <c r="A89" s="37"/>
      <c r="B89" s="66" t="s">
        <v>30</v>
      </c>
      <c r="C89" s="39" t="s">
        <v>4</v>
      </c>
      <c r="D89" s="63">
        <f t="shared" ref="D89:K89" si="17">SUM(D87:D88)</f>
        <v>2</v>
      </c>
      <c r="E89" s="65">
        <f t="shared" si="17"/>
        <v>1712900</v>
      </c>
      <c r="F89" s="63">
        <f t="shared" ref="F89:H89" si="18">SUM(F87:F88)</f>
        <v>0.66666666666666663</v>
      </c>
      <c r="G89" s="65">
        <f t="shared" ref="G89:I89" si="19">SUM(G87:G88)</f>
        <v>570966.66666666674</v>
      </c>
      <c r="H89" s="63">
        <f t="shared" si="18"/>
        <v>2</v>
      </c>
      <c r="I89" s="65">
        <f t="shared" si="19"/>
        <v>668498</v>
      </c>
      <c r="J89" s="99">
        <f t="shared" si="17"/>
        <v>2</v>
      </c>
      <c r="K89" s="65">
        <f t="shared" si="17"/>
        <v>1460424</v>
      </c>
      <c r="L89" s="63"/>
      <c r="M89" s="63"/>
      <c r="N89" s="67"/>
      <c r="O89" s="65"/>
      <c r="P89" s="42"/>
    </row>
    <row r="90" spans="1:16" s="43" customFormat="1" ht="63" x14ac:dyDescent="0.25">
      <c r="A90" s="37" t="s">
        <v>29</v>
      </c>
      <c r="B90" s="70" t="s">
        <v>28</v>
      </c>
      <c r="C90" s="46"/>
      <c r="D90" s="63"/>
      <c r="E90" s="65"/>
      <c r="F90" s="63"/>
      <c r="G90" s="71"/>
      <c r="H90" s="63"/>
      <c r="I90" s="71"/>
      <c r="J90" s="104"/>
      <c r="K90" s="71"/>
      <c r="L90" s="63"/>
      <c r="M90" s="63"/>
      <c r="N90" s="67"/>
      <c r="O90" s="65"/>
      <c r="P90" s="42"/>
    </row>
    <row r="91" spans="1:16" s="43" customFormat="1" ht="31.5" x14ac:dyDescent="0.25">
      <c r="A91" s="37" t="s">
        <v>27</v>
      </c>
      <c r="B91" s="70" t="s">
        <v>26</v>
      </c>
      <c r="C91" s="46"/>
      <c r="D91" s="63"/>
      <c r="E91" s="65"/>
      <c r="F91" s="63"/>
      <c r="G91" s="71"/>
      <c r="H91" s="63"/>
      <c r="I91" s="71"/>
      <c r="J91" s="104"/>
      <c r="K91" s="71"/>
      <c r="L91" s="47"/>
      <c r="M91" s="47"/>
      <c r="N91" s="49"/>
      <c r="O91" s="55"/>
      <c r="P91" s="48"/>
    </row>
    <row r="92" spans="1:16" x14ac:dyDescent="0.3">
      <c r="A92" s="53" t="s">
        <v>196</v>
      </c>
      <c r="B92" s="45" t="s">
        <v>197</v>
      </c>
      <c r="C92" s="46" t="s">
        <v>4</v>
      </c>
      <c r="D92" s="47">
        <v>1</v>
      </c>
      <c r="E92" s="55">
        <v>50000</v>
      </c>
      <c r="F92" s="47">
        <f t="shared" ref="F92" si="20">D92/3</f>
        <v>0.33333333333333331</v>
      </c>
      <c r="G92" s="48">
        <f t="shared" ref="G92" si="21">E92/3</f>
        <v>16666.666666666668</v>
      </c>
      <c r="H92" s="47">
        <v>1</v>
      </c>
      <c r="I92" s="48">
        <v>50000</v>
      </c>
      <c r="J92" s="100">
        <v>1</v>
      </c>
      <c r="K92" s="48">
        <v>50000</v>
      </c>
      <c r="L92" s="47"/>
      <c r="M92" s="47"/>
      <c r="N92" s="49"/>
      <c r="O92" s="55"/>
      <c r="P92" s="48"/>
    </row>
    <row r="93" spans="1:16" x14ac:dyDescent="0.3">
      <c r="A93" s="53" t="s">
        <v>198</v>
      </c>
      <c r="B93" s="45" t="s">
        <v>199</v>
      </c>
      <c r="C93" s="46" t="s">
        <v>4</v>
      </c>
      <c r="D93" s="47">
        <v>1</v>
      </c>
      <c r="E93" s="55">
        <v>150000</v>
      </c>
      <c r="F93" s="47">
        <f t="shared" ref="F93:F112" si="22">D93/3</f>
        <v>0.33333333333333331</v>
      </c>
      <c r="G93" s="48">
        <f t="shared" ref="G93:G111" si="23">E93/3</f>
        <v>50000</v>
      </c>
      <c r="H93" s="47">
        <v>1</v>
      </c>
      <c r="I93" s="48">
        <v>148945</v>
      </c>
      <c r="J93" s="100">
        <v>1</v>
      </c>
      <c r="K93" s="48">
        <v>148945</v>
      </c>
      <c r="L93" s="47"/>
      <c r="M93" s="47"/>
      <c r="N93" s="49"/>
      <c r="O93" s="55"/>
      <c r="P93" s="48"/>
    </row>
    <row r="94" spans="1:16" x14ac:dyDescent="0.3">
      <c r="A94" s="53" t="s">
        <v>200</v>
      </c>
      <c r="B94" s="45" t="s">
        <v>203</v>
      </c>
      <c r="C94" s="46" t="s">
        <v>4</v>
      </c>
      <c r="D94" s="47">
        <v>1</v>
      </c>
      <c r="E94" s="55">
        <v>50000</v>
      </c>
      <c r="F94" s="47">
        <f t="shared" si="22"/>
        <v>0.33333333333333331</v>
      </c>
      <c r="G94" s="48">
        <f t="shared" si="23"/>
        <v>16666.666666666668</v>
      </c>
      <c r="H94" s="47">
        <v>1</v>
      </c>
      <c r="I94" s="48">
        <v>50000</v>
      </c>
      <c r="J94" s="100">
        <v>1</v>
      </c>
      <c r="K94" s="48">
        <v>50000</v>
      </c>
      <c r="L94" s="47"/>
      <c r="M94" s="47"/>
      <c r="N94" s="49"/>
      <c r="O94" s="55"/>
      <c r="P94" s="48"/>
    </row>
    <row r="95" spans="1:16" ht="31.5" x14ac:dyDescent="0.3">
      <c r="A95" s="53" t="s">
        <v>202</v>
      </c>
      <c r="B95" s="45" t="s">
        <v>205</v>
      </c>
      <c r="C95" s="46" t="s">
        <v>4</v>
      </c>
      <c r="D95" s="47">
        <v>1</v>
      </c>
      <c r="E95" s="55">
        <v>50000</v>
      </c>
      <c r="F95" s="47">
        <f t="shared" si="22"/>
        <v>0.33333333333333331</v>
      </c>
      <c r="G95" s="48">
        <f t="shared" si="23"/>
        <v>16666.666666666668</v>
      </c>
      <c r="H95" s="47"/>
      <c r="I95" s="48">
        <v>0</v>
      </c>
      <c r="J95" s="100"/>
      <c r="K95" s="48">
        <v>0</v>
      </c>
      <c r="L95" s="47"/>
      <c r="M95" s="47"/>
      <c r="N95" s="49"/>
      <c r="O95" s="55"/>
      <c r="P95" s="48"/>
    </row>
    <row r="96" spans="1:16" ht="31.5" x14ac:dyDescent="0.3">
      <c r="A96" s="53" t="s">
        <v>204</v>
      </c>
      <c r="B96" s="45" t="s">
        <v>207</v>
      </c>
      <c r="C96" s="46" t="s">
        <v>4</v>
      </c>
      <c r="D96" s="47">
        <v>1</v>
      </c>
      <c r="E96" s="55">
        <v>80000</v>
      </c>
      <c r="F96" s="47">
        <f t="shared" si="22"/>
        <v>0.33333333333333331</v>
      </c>
      <c r="G96" s="48">
        <f t="shared" si="23"/>
        <v>26666.666666666668</v>
      </c>
      <c r="H96" s="47">
        <v>1</v>
      </c>
      <c r="I96" s="48">
        <v>80000</v>
      </c>
      <c r="J96" s="100">
        <v>1</v>
      </c>
      <c r="K96" s="48">
        <v>80000</v>
      </c>
      <c r="L96" s="47"/>
      <c r="M96" s="47"/>
      <c r="N96" s="49"/>
      <c r="O96" s="55"/>
      <c r="P96" s="48"/>
    </row>
    <row r="97" spans="1:16" ht="31.5" x14ac:dyDescent="0.3">
      <c r="A97" s="53" t="s">
        <v>206</v>
      </c>
      <c r="B97" s="45" t="s">
        <v>211</v>
      </c>
      <c r="C97" s="46" t="s">
        <v>4</v>
      </c>
      <c r="D97" s="47">
        <v>1</v>
      </c>
      <c r="E97" s="55">
        <v>50000</v>
      </c>
      <c r="F97" s="47">
        <f t="shared" si="22"/>
        <v>0.33333333333333331</v>
      </c>
      <c r="G97" s="48">
        <f t="shared" si="23"/>
        <v>16666.666666666668</v>
      </c>
      <c r="H97" s="47">
        <v>1</v>
      </c>
      <c r="I97" s="48">
        <v>50000</v>
      </c>
      <c r="J97" s="100">
        <v>1</v>
      </c>
      <c r="K97" s="48">
        <v>50000</v>
      </c>
      <c r="L97" s="47"/>
      <c r="M97" s="47"/>
      <c r="N97" s="49"/>
      <c r="O97" s="55"/>
      <c r="P97" s="48"/>
    </row>
    <row r="98" spans="1:16" ht="31.5" x14ac:dyDescent="0.3">
      <c r="A98" s="53" t="s">
        <v>208</v>
      </c>
      <c r="B98" s="45" t="s">
        <v>213</v>
      </c>
      <c r="C98" s="46" t="s">
        <v>4</v>
      </c>
      <c r="D98" s="47">
        <v>1</v>
      </c>
      <c r="E98" s="55">
        <v>50000</v>
      </c>
      <c r="F98" s="47">
        <f t="shared" si="22"/>
        <v>0.33333333333333331</v>
      </c>
      <c r="G98" s="48">
        <f t="shared" si="23"/>
        <v>16666.666666666668</v>
      </c>
      <c r="H98" s="47">
        <v>1</v>
      </c>
      <c r="I98" s="48">
        <v>50000</v>
      </c>
      <c r="J98" s="100">
        <v>1</v>
      </c>
      <c r="K98" s="48">
        <v>50000</v>
      </c>
      <c r="L98" s="47"/>
      <c r="M98" s="47"/>
      <c r="N98" s="49"/>
      <c r="O98" s="55"/>
      <c r="P98" s="48"/>
    </row>
    <row r="99" spans="1:16" x14ac:dyDescent="0.3">
      <c r="A99" s="53" t="s">
        <v>210</v>
      </c>
      <c r="B99" s="45" t="s">
        <v>219</v>
      </c>
      <c r="C99" s="46" t="s">
        <v>4</v>
      </c>
      <c r="D99" s="47">
        <v>1</v>
      </c>
      <c r="E99" s="55">
        <v>50000</v>
      </c>
      <c r="F99" s="47">
        <f t="shared" si="22"/>
        <v>0.33333333333333331</v>
      </c>
      <c r="G99" s="48">
        <f t="shared" si="23"/>
        <v>16666.666666666668</v>
      </c>
      <c r="H99" s="47">
        <v>1</v>
      </c>
      <c r="I99" s="48">
        <v>50000</v>
      </c>
      <c r="J99" s="100">
        <v>1</v>
      </c>
      <c r="K99" s="48">
        <v>50000</v>
      </c>
      <c r="L99" s="47"/>
      <c r="M99" s="47"/>
      <c r="N99" s="49"/>
      <c r="O99" s="55"/>
      <c r="P99" s="48"/>
    </row>
    <row r="100" spans="1:16" x14ac:dyDescent="0.3">
      <c r="A100" s="53" t="s">
        <v>212</v>
      </c>
      <c r="B100" s="45" t="s">
        <v>221</v>
      </c>
      <c r="C100" s="46" t="s">
        <v>4</v>
      </c>
      <c r="D100" s="47">
        <v>1</v>
      </c>
      <c r="E100" s="55">
        <v>50000</v>
      </c>
      <c r="F100" s="47">
        <f t="shared" si="22"/>
        <v>0.33333333333333331</v>
      </c>
      <c r="G100" s="48">
        <f t="shared" si="23"/>
        <v>16666.666666666668</v>
      </c>
      <c r="H100" s="47">
        <v>1</v>
      </c>
      <c r="I100" s="48">
        <v>50000</v>
      </c>
      <c r="J100" s="100">
        <v>1</v>
      </c>
      <c r="K100" s="48">
        <v>50000</v>
      </c>
      <c r="L100" s="47"/>
      <c r="M100" s="47"/>
      <c r="N100" s="49"/>
      <c r="O100" s="55"/>
      <c r="P100" s="48"/>
    </row>
    <row r="101" spans="1:16" ht="110.25" x14ac:dyDescent="0.3">
      <c r="A101" s="53" t="s">
        <v>214</v>
      </c>
      <c r="B101" s="45" t="s">
        <v>223</v>
      </c>
      <c r="C101" s="46" t="s">
        <v>4</v>
      </c>
      <c r="D101" s="47">
        <v>1</v>
      </c>
      <c r="E101" s="55">
        <v>130000</v>
      </c>
      <c r="F101" s="47">
        <f t="shared" si="22"/>
        <v>0.33333333333333331</v>
      </c>
      <c r="G101" s="48">
        <f t="shared" si="23"/>
        <v>43333.333333333336</v>
      </c>
      <c r="H101" s="47">
        <v>1</v>
      </c>
      <c r="I101" s="48">
        <v>130000</v>
      </c>
      <c r="J101" s="100">
        <v>1</v>
      </c>
      <c r="K101" s="48">
        <v>130000</v>
      </c>
      <c r="L101" s="47"/>
      <c r="M101" s="47"/>
      <c r="N101" s="49"/>
      <c r="O101" s="55"/>
      <c r="P101" s="48"/>
    </row>
    <row r="102" spans="1:16" x14ac:dyDescent="0.3">
      <c r="A102" s="53" t="s">
        <v>215</v>
      </c>
      <c r="B102" s="45" t="s">
        <v>229</v>
      </c>
      <c r="C102" s="46" t="s">
        <v>4</v>
      </c>
      <c r="D102" s="47">
        <v>1</v>
      </c>
      <c r="E102" s="55">
        <v>120000</v>
      </c>
      <c r="F102" s="47">
        <f t="shared" si="22"/>
        <v>0.33333333333333331</v>
      </c>
      <c r="G102" s="48">
        <f t="shared" si="23"/>
        <v>40000</v>
      </c>
      <c r="H102" s="47">
        <v>1</v>
      </c>
      <c r="I102" s="48">
        <v>120000</v>
      </c>
      <c r="J102" s="100">
        <v>1</v>
      </c>
      <c r="K102" s="48">
        <v>120000</v>
      </c>
      <c r="L102" s="47"/>
      <c r="M102" s="47"/>
      <c r="N102" s="49"/>
      <c r="O102" s="55"/>
      <c r="P102" s="48"/>
    </row>
    <row r="103" spans="1:16" x14ac:dyDescent="0.3">
      <c r="A103" s="53" t="s">
        <v>216</v>
      </c>
      <c r="B103" s="45" t="s">
        <v>231</v>
      </c>
      <c r="C103" s="46" t="s">
        <v>4</v>
      </c>
      <c r="D103" s="47">
        <v>1</v>
      </c>
      <c r="E103" s="55">
        <v>40000</v>
      </c>
      <c r="F103" s="47">
        <f t="shared" si="22"/>
        <v>0.33333333333333331</v>
      </c>
      <c r="G103" s="48">
        <f t="shared" si="23"/>
        <v>13333.333333333334</v>
      </c>
      <c r="H103" s="47">
        <v>1</v>
      </c>
      <c r="I103" s="48">
        <v>40000</v>
      </c>
      <c r="J103" s="100">
        <v>1</v>
      </c>
      <c r="K103" s="48">
        <v>40000</v>
      </c>
      <c r="L103" s="47"/>
      <c r="M103" s="47"/>
      <c r="N103" s="49"/>
      <c r="O103" s="55"/>
      <c r="P103" s="48"/>
    </row>
    <row r="104" spans="1:16" x14ac:dyDescent="0.3">
      <c r="A104" s="53" t="s">
        <v>218</v>
      </c>
      <c r="B104" s="45" t="s">
        <v>233</v>
      </c>
      <c r="C104" s="46" t="s">
        <v>4</v>
      </c>
      <c r="D104" s="47">
        <v>1</v>
      </c>
      <c r="E104" s="55">
        <v>50000</v>
      </c>
      <c r="F104" s="47">
        <f t="shared" si="22"/>
        <v>0.33333333333333331</v>
      </c>
      <c r="G104" s="48">
        <f t="shared" si="23"/>
        <v>16666.666666666668</v>
      </c>
      <c r="H104" s="47">
        <v>1</v>
      </c>
      <c r="I104" s="48">
        <v>50000</v>
      </c>
      <c r="J104" s="100">
        <v>1</v>
      </c>
      <c r="K104" s="48">
        <v>50000</v>
      </c>
      <c r="L104" s="47"/>
      <c r="M104" s="47"/>
      <c r="N104" s="49"/>
      <c r="O104" s="55"/>
      <c r="P104" s="48"/>
    </row>
    <row r="105" spans="1:16" x14ac:dyDescent="0.3">
      <c r="A105" s="53" t="s">
        <v>220</v>
      </c>
      <c r="B105" s="45" t="s">
        <v>234</v>
      </c>
      <c r="C105" s="46" t="s">
        <v>4</v>
      </c>
      <c r="D105" s="47">
        <v>1</v>
      </c>
      <c r="E105" s="55">
        <v>50000</v>
      </c>
      <c r="F105" s="47">
        <f t="shared" si="22"/>
        <v>0.33333333333333331</v>
      </c>
      <c r="G105" s="48">
        <f t="shared" si="23"/>
        <v>16666.666666666668</v>
      </c>
      <c r="H105" s="47">
        <v>1</v>
      </c>
      <c r="I105" s="48">
        <v>50000</v>
      </c>
      <c r="J105" s="100">
        <v>1</v>
      </c>
      <c r="K105" s="48">
        <v>50000</v>
      </c>
      <c r="L105" s="47"/>
      <c r="M105" s="47"/>
      <c r="N105" s="49"/>
      <c r="O105" s="55"/>
      <c r="P105" s="48"/>
    </row>
    <row r="106" spans="1:16" ht="31.5" x14ac:dyDescent="0.3">
      <c r="A106" s="53" t="s">
        <v>222</v>
      </c>
      <c r="B106" s="45" t="s">
        <v>237</v>
      </c>
      <c r="C106" s="46" t="s">
        <v>4</v>
      </c>
      <c r="D106" s="47">
        <v>1</v>
      </c>
      <c r="E106" s="55">
        <v>100000</v>
      </c>
      <c r="F106" s="47">
        <f t="shared" si="22"/>
        <v>0.33333333333333331</v>
      </c>
      <c r="G106" s="48">
        <f t="shared" si="23"/>
        <v>33333.333333333336</v>
      </c>
      <c r="H106" s="47">
        <v>1</v>
      </c>
      <c r="I106" s="48">
        <v>100000</v>
      </c>
      <c r="J106" s="100">
        <v>1</v>
      </c>
      <c r="K106" s="48">
        <v>100000</v>
      </c>
      <c r="L106" s="47"/>
      <c r="M106" s="47"/>
      <c r="N106" s="49"/>
      <c r="O106" s="55"/>
      <c r="P106" s="48"/>
    </row>
    <row r="107" spans="1:16" ht="47.25" x14ac:dyDescent="0.3">
      <c r="A107" s="53" t="s">
        <v>224</v>
      </c>
      <c r="B107" s="45" t="s">
        <v>25</v>
      </c>
      <c r="C107" s="46" t="s">
        <v>4</v>
      </c>
      <c r="D107" s="47">
        <v>1</v>
      </c>
      <c r="E107" s="55">
        <v>25000</v>
      </c>
      <c r="F107" s="47">
        <f t="shared" si="22"/>
        <v>0.33333333333333331</v>
      </c>
      <c r="G107" s="48">
        <f t="shared" si="23"/>
        <v>8333.3333333333339</v>
      </c>
      <c r="H107" s="47"/>
      <c r="I107" s="48">
        <v>0</v>
      </c>
      <c r="J107" s="100"/>
      <c r="K107" s="48">
        <v>0</v>
      </c>
      <c r="L107" s="47"/>
      <c r="M107" s="47"/>
      <c r="N107" s="49"/>
      <c r="O107" s="55"/>
      <c r="P107" s="48"/>
    </row>
    <row r="108" spans="1:16" x14ac:dyDescent="0.3">
      <c r="A108" s="53" t="s">
        <v>225</v>
      </c>
      <c r="B108" s="45" t="s">
        <v>24</v>
      </c>
      <c r="C108" s="46" t="s">
        <v>4</v>
      </c>
      <c r="D108" s="47">
        <v>1</v>
      </c>
      <c r="E108" s="55">
        <v>100000</v>
      </c>
      <c r="F108" s="47">
        <f t="shared" si="22"/>
        <v>0.33333333333333331</v>
      </c>
      <c r="G108" s="48">
        <f t="shared" si="23"/>
        <v>33333.333333333336</v>
      </c>
      <c r="H108" s="47">
        <v>1</v>
      </c>
      <c r="I108" s="48">
        <v>100000</v>
      </c>
      <c r="J108" s="100">
        <v>1</v>
      </c>
      <c r="K108" s="48">
        <v>100000</v>
      </c>
      <c r="L108" s="47"/>
      <c r="M108" s="47"/>
      <c r="N108" s="49"/>
      <c r="O108" s="55"/>
      <c r="P108" s="48"/>
    </row>
    <row r="109" spans="1:16" ht="31.5" x14ac:dyDescent="0.3">
      <c r="A109" s="53" t="s">
        <v>226</v>
      </c>
      <c r="B109" s="45" t="s">
        <v>23</v>
      </c>
      <c r="C109" s="46" t="s">
        <v>4</v>
      </c>
      <c r="D109" s="47">
        <v>1</v>
      </c>
      <c r="E109" s="55">
        <v>400000</v>
      </c>
      <c r="F109" s="47">
        <f t="shared" si="22"/>
        <v>0.33333333333333331</v>
      </c>
      <c r="G109" s="48">
        <f t="shared" si="23"/>
        <v>133333.33333333334</v>
      </c>
      <c r="H109" s="47"/>
      <c r="I109" s="48">
        <v>0</v>
      </c>
      <c r="J109" s="100">
        <v>1</v>
      </c>
      <c r="K109" s="48">
        <v>42000</v>
      </c>
      <c r="L109" s="47"/>
      <c r="M109" s="47"/>
      <c r="N109" s="49"/>
      <c r="O109" s="55"/>
      <c r="P109" s="48"/>
    </row>
    <row r="110" spans="1:16" ht="31.5" x14ac:dyDescent="0.3">
      <c r="A110" s="53" t="s">
        <v>228</v>
      </c>
      <c r="B110" s="45" t="s">
        <v>22</v>
      </c>
      <c r="C110" s="46" t="s">
        <v>4</v>
      </c>
      <c r="D110" s="47">
        <v>1</v>
      </c>
      <c r="E110" s="55">
        <v>50000</v>
      </c>
      <c r="F110" s="47">
        <f t="shared" si="22"/>
        <v>0.33333333333333331</v>
      </c>
      <c r="G110" s="48">
        <f t="shared" si="23"/>
        <v>16666.666666666668</v>
      </c>
      <c r="H110" s="47">
        <v>1</v>
      </c>
      <c r="I110" s="48">
        <f>27985</f>
        <v>27985</v>
      </c>
      <c r="J110" s="100">
        <v>1</v>
      </c>
      <c r="K110" s="48">
        <v>50000</v>
      </c>
      <c r="L110" s="47"/>
      <c r="M110" s="47"/>
      <c r="N110" s="49"/>
      <c r="O110" s="55"/>
      <c r="P110" s="48"/>
    </row>
    <row r="111" spans="1:16" ht="31.5" x14ac:dyDescent="0.3">
      <c r="A111" s="53" t="s">
        <v>230</v>
      </c>
      <c r="B111" s="45" t="s">
        <v>240</v>
      </c>
      <c r="C111" s="46" t="s">
        <v>4</v>
      </c>
      <c r="D111" s="47">
        <v>1</v>
      </c>
      <c r="E111" s="55">
        <v>50000</v>
      </c>
      <c r="F111" s="47">
        <f t="shared" si="22"/>
        <v>0.33333333333333331</v>
      </c>
      <c r="G111" s="48">
        <f t="shared" si="23"/>
        <v>16666.666666666668</v>
      </c>
      <c r="H111" s="47">
        <v>1</v>
      </c>
      <c r="I111" s="48">
        <v>50000</v>
      </c>
      <c r="J111" s="100">
        <v>1</v>
      </c>
      <c r="K111" s="48">
        <v>50000</v>
      </c>
      <c r="L111" s="47"/>
      <c r="M111" s="47"/>
      <c r="N111" s="49"/>
      <c r="O111" s="55"/>
      <c r="P111" s="48"/>
    </row>
    <row r="112" spans="1:16" x14ac:dyDescent="0.3">
      <c r="A112" s="53" t="s">
        <v>232</v>
      </c>
      <c r="B112" s="45" t="s">
        <v>241</v>
      </c>
      <c r="C112" s="46" t="s">
        <v>4</v>
      </c>
      <c r="D112" s="47">
        <v>1</v>
      </c>
      <c r="E112" s="55">
        <v>35000</v>
      </c>
      <c r="F112" s="47">
        <f t="shared" si="22"/>
        <v>0.33333333333333331</v>
      </c>
      <c r="G112" s="48">
        <f>E112/3</f>
        <v>11666.666666666666</v>
      </c>
      <c r="H112" s="47"/>
      <c r="I112" s="48">
        <v>0</v>
      </c>
      <c r="J112" s="100">
        <v>1</v>
      </c>
      <c r="K112" s="48">
        <v>17842</v>
      </c>
      <c r="L112" s="65">
        <f t="shared" ref="L112:P112" si="24">SUM(L91:L111)</f>
        <v>0</v>
      </c>
      <c r="M112" s="65">
        <f t="shared" si="24"/>
        <v>0</v>
      </c>
      <c r="N112" s="65">
        <f t="shared" si="24"/>
        <v>0</v>
      </c>
      <c r="O112" s="65">
        <f t="shared" si="24"/>
        <v>0</v>
      </c>
      <c r="P112" s="65">
        <f t="shared" si="24"/>
        <v>0</v>
      </c>
    </row>
    <row r="113" spans="1:16" s="43" customFormat="1" ht="16.5" x14ac:dyDescent="0.25">
      <c r="A113" s="37"/>
      <c r="B113" s="66" t="s">
        <v>21</v>
      </c>
      <c r="C113" s="39" t="s">
        <v>4</v>
      </c>
      <c r="D113" s="63">
        <f t="shared" ref="D113:K113" si="25">SUM(D92:D112)</f>
        <v>21</v>
      </c>
      <c r="E113" s="65">
        <f>SUM(E92:E112)</f>
        <v>1730000</v>
      </c>
      <c r="F113" s="63">
        <f t="shared" ref="F113:H113" si="26">SUM(F92:F112)</f>
        <v>6.9999999999999973</v>
      </c>
      <c r="G113" s="65">
        <f t="shared" ref="G113:I113" si="27">SUM(G92:G112)</f>
        <v>576666.66666666651</v>
      </c>
      <c r="H113" s="63">
        <f t="shared" si="26"/>
        <v>17</v>
      </c>
      <c r="I113" s="65">
        <f t="shared" si="27"/>
        <v>1196930</v>
      </c>
      <c r="J113" s="99">
        <f t="shared" si="25"/>
        <v>19</v>
      </c>
      <c r="K113" s="65">
        <f t="shared" si="25"/>
        <v>1278787</v>
      </c>
      <c r="L113" s="47"/>
      <c r="M113" s="47"/>
      <c r="N113" s="49"/>
      <c r="O113" s="55"/>
      <c r="P113" s="48"/>
    </row>
    <row r="114" spans="1:16" ht="31.5" x14ac:dyDescent="0.3">
      <c r="A114" s="69" t="s">
        <v>20</v>
      </c>
      <c r="B114" s="70" t="s">
        <v>19</v>
      </c>
      <c r="C114" s="46" t="s">
        <v>4</v>
      </c>
      <c r="D114" s="47"/>
      <c r="E114" s="55"/>
      <c r="F114" s="47"/>
      <c r="G114" s="72"/>
      <c r="H114" s="47"/>
      <c r="I114" s="72"/>
      <c r="J114" s="100"/>
      <c r="K114" s="72"/>
      <c r="L114" s="73"/>
      <c r="M114" s="73"/>
      <c r="N114" s="74"/>
      <c r="O114" s="75"/>
      <c r="P114" s="76"/>
    </row>
    <row r="115" spans="1:16" s="80" customFormat="1" ht="31.5" x14ac:dyDescent="0.3">
      <c r="A115" s="77" t="s">
        <v>242</v>
      </c>
      <c r="B115" s="78" t="s">
        <v>201</v>
      </c>
      <c r="C115" s="79" t="s">
        <v>4</v>
      </c>
      <c r="D115" s="73">
        <v>1</v>
      </c>
      <c r="E115" s="75">
        <v>50000</v>
      </c>
      <c r="F115" s="47">
        <f t="shared" ref="F115:F125" si="28">D115/3</f>
        <v>0.33333333333333331</v>
      </c>
      <c r="G115" s="48">
        <f t="shared" ref="G115:G125" si="29">E115/3</f>
        <v>16666.666666666668</v>
      </c>
      <c r="H115" s="73">
        <v>1</v>
      </c>
      <c r="I115" s="76">
        <v>50000</v>
      </c>
      <c r="J115" s="105">
        <v>1</v>
      </c>
      <c r="K115" s="76">
        <v>50000</v>
      </c>
      <c r="L115" s="47"/>
      <c r="M115" s="47"/>
      <c r="N115" s="49"/>
      <c r="O115" s="55"/>
      <c r="P115" s="48"/>
    </row>
    <row r="116" spans="1:16" ht="31.5" x14ac:dyDescent="0.3">
      <c r="A116" s="77" t="s">
        <v>244</v>
      </c>
      <c r="B116" s="45" t="s">
        <v>301</v>
      </c>
      <c r="C116" s="46" t="s">
        <v>4</v>
      </c>
      <c r="D116" s="47">
        <v>1</v>
      </c>
      <c r="E116" s="55">
        <v>250000</v>
      </c>
      <c r="F116" s="47">
        <f t="shared" si="28"/>
        <v>0.33333333333333331</v>
      </c>
      <c r="G116" s="48">
        <f t="shared" si="29"/>
        <v>83333.333333333328</v>
      </c>
      <c r="H116" s="47">
        <v>1</v>
      </c>
      <c r="I116" s="48">
        <v>250000</v>
      </c>
      <c r="J116" s="100">
        <v>1</v>
      </c>
      <c r="K116" s="48">
        <v>250000</v>
      </c>
      <c r="L116" s="47"/>
      <c r="M116" s="47"/>
      <c r="N116" s="49"/>
      <c r="O116" s="55"/>
      <c r="P116" s="48"/>
    </row>
    <row r="117" spans="1:16" ht="31.5" x14ac:dyDescent="0.3">
      <c r="A117" s="77" t="s">
        <v>246</v>
      </c>
      <c r="B117" s="45" t="s">
        <v>251</v>
      </c>
      <c r="C117" s="46" t="s">
        <v>4</v>
      </c>
      <c r="D117" s="47">
        <v>1</v>
      </c>
      <c r="E117" s="55">
        <v>250000</v>
      </c>
      <c r="F117" s="47">
        <f t="shared" si="28"/>
        <v>0.33333333333333331</v>
      </c>
      <c r="G117" s="48">
        <f t="shared" si="29"/>
        <v>83333.333333333328</v>
      </c>
      <c r="H117" s="47">
        <v>1</v>
      </c>
      <c r="I117" s="48">
        <f>250000-82500</f>
        <v>167500</v>
      </c>
      <c r="J117" s="100">
        <v>1</v>
      </c>
      <c r="K117" s="48">
        <v>250000</v>
      </c>
      <c r="L117" s="73"/>
      <c r="M117" s="73"/>
      <c r="N117" s="74"/>
      <c r="O117" s="75"/>
      <c r="P117" s="76"/>
    </row>
    <row r="118" spans="1:16" s="80" customFormat="1" ht="31.5" x14ac:dyDescent="0.3">
      <c r="A118" s="77" t="s">
        <v>247</v>
      </c>
      <c r="B118" s="78" t="s">
        <v>302</v>
      </c>
      <c r="C118" s="79" t="s">
        <v>4</v>
      </c>
      <c r="D118" s="73">
        <v>1</v>
      </c>
      <c r="E118" s="75">
        <v>100000</v>
      </c>
      <c r="F118" s="47">
        <f t="shared" si="28"/>
        <v>0.33333333333333331</v>
      </c>
      <c r="G118" s="48">
        <f t="shared" si="29"/>
        <v>33333.333333333336</v>
      </c>
      <c r="H118" s="73">
        <v>1</v>
      </c>
      <c r="I118" s="76">
        <v>100000</v>
      </c>
      <c r="J118" s="105">
        <v>1</v>
      </c>
      <c r="K118" s="76">
        <v>100000</v>
      </c>
      <c r="L118" s="47"/>
      <c r="M118" s="47"/>
      <c r="N118" s="49"/>
      <c r="O118" s="55"/>
      <c r="P118" s="48"/>
    </row>
    <row r="119" spans="1:16" ht="31.5" x14ac:dyDescent="0.3">
      <c r="A119" s="77" t="s">
        <v>248</v>
      </c>
      <c r="B119" s="45" t="s">
        <v>18</v>
      </c>
      <c r="C119" s="46" t="s">
        <v>4</v>
      </c>
      <c r="D119" s="47">
        <v>1</v>
      </c>
      <c r="E119" s="55">
        <v>270000</v>
      </c>
      <c r="F119" s="47">
        <f t="shared" si="28"/>
        <v>0.33333333333333331</v>
      </c>
      <c r="G119" s="48">
        <f t="shared" si="29"/>
        <v>90000</v>
      </c>
      <c r="H119" s="47">
        <v>1</v>
      </c>
      <c r="I119" s="76">
        <f>252000-58500</f>
        <v>193500</v>
      </c>
      <c r="J119" s="50">
        <v>1</v>
      </c>
      <c r="K119" s="76">
        <v>252000</v>
      </c>
      <c r="L119" s="47"/>
      <c r="M119" s="47"/>
      <c r="N119" s="49"/>
      <c r="O119" s="55"/>
      <c r="P119" s="48"/>
    </row>
    <row r="120" spans="1:16" ht="31.5" x14ac:dyDescent="0.3">
      <c r="A120" s="77" t="s">
        <v>249</v>
      </c>
      <c r="B120" s="45" t="s">
        <v>254</v>
      </c>
      <c r="C120" s="46" t="s">
        <v>4</v>
      </c>
      <c r="D120" s="47">
        <v>1</v>
      </c>
      <c r="E120" s="55">
        <v>25000</v>
      </c>
      <c r="F120" s="47">
        <f t="shared" si="28"/>
        <v>0.33333333333333331</v>
      </c>
      <c r="G120" s="48">
        <f t="shared" si="29"/>
        <v>8333.3333333333339</v>
      </c>
      <c r="H120" s="47">
        <v>1</v>
      </c>
      <c r="I120" s="76">
        <v>25000</v>
      </c>
      <c r="J120" s="100">
        <v>1</v>
      </c>
      <c r="K120" s="76">
        <v>25000</v>
      </c>
      <c r="L120" s="47"/>
      <c r="M120" s="47"/>
      <c r="N120" s="49"/>
      <c r="O120" s="55"/>
      <c r="P120" s="48"/>
    </row>
    <row r="121" spans="1:16" x14ac:dyDescent="0.3">
      <c r="A121" s="77" t="s">
        <v>250</v>
      </c>
      <c r="B121" s="45" t="s">
        <v>17</v>
      </c>
      <c r="C121" s="46" t="s">
        <v>4</v>
      </c>
      <c r="D121" s="47">
        <v>1</v>
      </c>
      <c r="E121" s="55">
        <v>50000</v>
      </c>
      <c r="F121" s="47">
        <f t="shared" si="28"/>
        <v>0.33333333333333331</v>
      </c>
      <c r="G121" s="48">
        <f t="shared" si="29"/>
        <v>16666.666666666668</v>
      </c>
      <c r="H121" s="47">
        <v>1</v>
      </c>
      <c r="I121" s="76">
        <v>30000</v>
      </c>
      <c r="J121" s="100">
        <v>1</v>
      </c>
      <c r="K121" s="76">
        <v>30000</v>
      </c>
      <c r="L121" s="47"/>
      <c r="M121" s="47"/>
      <c r="N121" s="49"/>
      <c r="O121" s="55"/>
      <c r="P121" s="48"/>
    </row>
    <row r="122" spans="1:16" x14ac:dyDescent="0.3">
      <c r="A122" s="77" t="s">
        <v>252</v>
      </c>
      <c r="B122" s="45" t="s">
        <v>16</v>
      </c>
      <c r="C122" s="46" t="s">
        <v>4</v>
      </c>
      <c r="D122" s="47">
        <v>1</v>
      </c>
      <c r="E122" s="55">
        <v>20000</v>
      </c>
      <c r="F122" s="47">
        <f t="shared" si="28"/>
        <v>0.33333333333333331</v>
      </c>
      <c r="G122" s="48">
        <f t="shared" si="29"/>
        <v>6666.666666666667</v>
      </c>
      <c r="H122" s="47">
        <v>1</v>
      </c>
      <c r="I122" s="76">
        <v>20000</v>
      </c>
      <c r="J122" s="100">
        <v>1</v>
      </c>
      <c r="K122" s="76">
        <v>20000</v>
      </c>
      <c r="L122" s="47"/>
      <c r="M122" s="47"/>
      <c r="N122" s="49"/>
      <c r="O122" s="55"/>
      <c r="P122" s="48"/>
    </row>
    <row r="123" spans="1:16" ht="31.5" x14ac:dyDescent="0.3">
      <c r="A123" s="77" t="s">
        <v>253</v>
      </c>
      <c r="B123" s="45" t="s">
        <v>15</v>
      </c>
      <c r="C123" s="46" t="s">
        <v>4</v>
      </c>
      <c r="D123" s="47">
        <v>1</v>
      </c>
      <c r="E123" s="55">
        <f>175000+49800</f>
        <v>224800</v>
      </c>
      <c r="F123" s="47">
        <f t="shared" si="28"/>
        <v>0.33333333333333331</v>
      </c>
      <c r="G123" s="48">
        <f t="shared" si="29"/>
        <v>74933.333333333328</v>
      </c>
      <c r="H123" s="47"/>
      <c r="I123" s="76">
        <v>0</v>
      </c>
      <c r="J123" s="100">
        <v>1</v>
      </c>
      <c r="K123" s="76">
        <v>224800</v>
      </c>
      <c r="L123" s="47"/>
      <c r="M123" s="47"/>
      <c r="N123" s="49"/>
      <c r="O123" s="55"/>
      <c r="P123" s="48"/>
    </row>
    <row r="124" spans="1:16" ht="31.5" x14ac:dyDescent="0.3">
      <c r="A124" s="77" t="s">
        <v>255</v>
      </c>
      <c r="B124" s="45" t="s">
        <v>14</v>
      </c>
      <c r="C124" s="46" t="s">
        <v>4</v>
      </c>
      <c r="D124" s="47">
        <v>1</v>
      </c>
      <c r="E124" s="55">
        <v>400000</v>
      </c>
      <c r="F124" s="47">
        <f t="shared" si="28"/>
        <v>0.33333333333333331</v>
      </c>
      <c r="G124" s="48">
        <f t="shared" si="29"/>
        <v>133333.33333333334</v>
      </c>
      <c r="H124" s="47">
        <v>1</v>
      </c>
      <c r="I124" s="76">
        <f>208826-68901+17841.5</f>
        <v>157766.5</v>
      </c>
      <c r="J124" s="50">
        <v>1</v>
      </c>
      <c r="K124" s="76">
        <v>208825.5</v>
      </c>
      <c r="L124" s="47"/>
      <c r="M124" s="47"/>
      <c r="N124" s="49"/>
      <c r="O124" s="55"/>
      <c r="P124" s="48"/>
    </row>
    <row r="125" spans="1:16" x14ac:dyDescent="0.3">
      <c r="A125" s="77" t="s">
        <v>256</v>
      </c>
      <c r="B125" s="45" t="s">
        <v>303</v>
      </c>
      <c r="C125" s="46"/>
      <c r="D125" s="47"/>
      <c r="E125" s="55">
        <v>100000</v>
      </c>
      <c r="F125" s="47">
        <f t="shared" si="28"/>
        <v>0</v>
      </c>
      <c r="G125" s="48">
        <f t="shared" si="29"/>
        <v>33333.333333333336</v>
      </c>
      <c r="H125" s="47"/>
      <c r="I125" s="76">
        <v>100000</v>
      </c>
      <c r="J125" s="50">
        <v>1</v>
      </c>
      <c r="K125" s="76">
        <v>100000</v>
      </c>
      <c r="L125" s="63">
        <f ca="1">SUM(L80:L162)</f>
        <v>0</v>
      </c>
      <c r="M125" s="63">
        <f ca="1">SUM(M80:M162)</f>
        <v>0</v>
      </c>
      <c r="N125" s="63">
        <f ca="1">SUM(N80:N162)</f>
        <v>0</v>
      </c>
      <c r="O125" s="63">
        <f ca="1">SUM(O80:O162)</f>
        <v>0</v>
      </c>
      <c r="P125" s="65">
        <f ca="1">SUM(P80:P162)</f>
        <v>0</v>
      </c>
    </row>
    <row r="126" spans="1:16" s="43" customFormat="1" ht="16.5" x14ac:dyDescent="0.25">
      <c r="A126" s="37"/>
      <c r="B126" s="66" t="s">
        <v>13</v>
      </c>
      <c r="C126" s="39" t="s">
        <v>4</v>
      </c>
      <c r="D126" s="63">
        <f ca="1">SUM(D81:D163)</f>
        <v>69</v>
      </c>
      <c r="E126" s="65">
        <f>SUM(E115:E125)</f>
        <v>1739800</v>
      </c>
      <c r="F126" s="63">
        <f ca="1">SUM(F81:F163)</f>
        <v>69</v>
      </c>
      <c r="G126" s="65">
        <f t="shared" ref="G126:I126" si="30">SUM(G115:G125)</f>
        <v>579933.33333333337</v>
      </c>
      <c r="H126" s="63">
        <f ca="1">SUM(H81:H163)</f>
        <v>69</v>
      </c>
      <c r="I126" s="65">
        <f t="shared" si="30"/>
        <v>1093766.5</v>
      </c>
      <c r="J126" s="99">
        <f t="shared" ref="J126:K126" si="31">SUM(J115:J125)</f>
        <v>11</v>
      </c>
      <c r="K126" s="65">
        <f t="shared" si="31"/>
        <v>1510625.5</v>
      </c>
      <c r="L126" s="47"/>
      <c r="M126" s="47"/>
      <c r="N126" s="49"/>
      <c r="O126" s="55"/>
      <c r="P126" s="48"/>
    </row>
    <row r="127" spans="1:16" ht="78.75" x14ac:dyDescent="0.3">
      <c r="A127" s="69" t="s">
        <v>12</v>
      </c>
      <c r="B127" s="70" t="s">
        <v>11</v>
      </c>
      <c r="C127" s="46"/>
      <c r="D127" s="47"/>
      <c r="E127" s="55"/>
      <c r="F127" s="47"/>
      <c r="G127" s="72"/>
      <c r="H127" s="47"/>
      <c r="I127" s="72"/>
      <c r="J127" s="100"/>
      <c r="K127" s="72"/>
      <c r="L127" s="47"/>
      <c r="M127" s="47"/>
      <c r="N127" s="49"/>
      <c r="O127" s="55"/>
      <c r="P127" s="48"/>
    </row>
    <row r="128" spans="1:16" ht="31.5" x14ac:dyDescent="0.3">
      <c r="A128" s="53" t="s">
        <v>257</v>
      </c>
      <c r="B128" s="45" t="s">
        <v>258</v>
      </c>
      <c r="C128" s="46" t="s">
        <v>4</v>
      </c>
      <c r="D128" s="47">
        <v>1</v>
      </c>
      <c r="E128" s="55">
        <v>50000</v>
      </c>
      <c r="F128" s="47">
        <v>1</v>
      </c>
      <c r="G128" s="48">
        <f>13200+26800</f>
        <v>40000</v>
      </c>
      <c r="H128" s="47">
        <v>1</v>
      </c>
      <c r="I128" s="48">
        <v>50000</v>
      </c>
      <c r="J128" s="100">
        <v>1</v>
      </c>
      <c r="K128" s="48">
        <v>50000</v>
      </c>
      <c r="L128" s="47"/>
      <c r="M128" s="47"/>
      <c r="N128" s="49"/>
      <c r="O128" s="55"/>
      <c r="P128" s="48"/>
    </row>
    <row r="129" spans="1:16" ht="31.5" x14ac:dyDescent="0.3">
      <c r="A129" s="53" t="s">
        <v>259</v>
      </c>
      <c r="B129" s="45" t="s">
        <v>263</v>
      </c>
      <c r="C129" s="46" t="s">
        <v>4</v>
      </c>
      <c r="D129" s="47">
        <v>1</v>
      </c>
      <c r="E129" s="55">
        <v>75000</v>
      </c>
      <c r="F129" s="47">
        <f t="shared" ref="F129:F148" si="32">D129/3</f>
        <v>0.33333333333333331</v>
      </c>
      <c r="G129" s="48">
        <f t="shared" ref="G129:G148" si="33">E129/3</f>
        <v>25000</v>
      </c>
      <c r="H129" s="47"/>
      <c r="I129" s="48">
        <v>0</v>
      </c>
      <c r="J129" s="100"/>
      <c r="K129" s="48">
        <v>0</v>
      </c>
      <c r="L129" s="47"/>
      <c r="M129" s="47"/>
      <c r="N129" s="49"/>
      <c r="O129" s="55"/>
      <c r="P129" s="48"/>
    </row>
    <row r="130" spans="1:16" ht="31.5" x14ac:dyDescent="0.3">
      <c r="A130" s="53" t="s">
        <v>260</v>
      </c>
      <c r="B130" s="45" t="s">
        <v>265</v>
      </c>
      <c r="C130" s="46" t="s">
        <v>4</v>
      </c>
      <c r="D130" s="47">
        <v>1</v>
      </c>
      <c r="E130" s="55">
        <v>75000</v>
      </c>
      <c r="F130" s="47">
        <f t="shared" si="32"/>
        <v>0.33333333333333331</v>
      </c>
      <c r="G130" s="48">
        <f t="shared" si="33"/>
        <v>25000</v>
      </c>
      <c r="H130" s="47">
        <v>1</v>
      </c>
      <c r="I130" s="48">
        <v>75000</v>
      </c>
      <c r="J130" s="100">
        <v>1</v>
      </c>
      <c r="K130" s="48">
        <v>75000</v>
      </c>
      <c r="L130" s="47"/>
      <c r="M130" s="47"/>
      <c r="N130" s="49"/>
      <c r="O130" s="55"/>
      <c r="P130" s="48"/>
    </row>
    <row r="131" spans="1:16" ht="31.5" x14ac:dyDescent="0.3">
      <c r="A131" s="53" t="s">
        <v>262</v>
      </c>
      <c r="B131" s="45" t="s">
        <v>270</v>
      </c>
      <c r="C131" s="46" t="s">
        <v>4</v>
      </c>
      <c r="D131" s="47">
        <v>1</v>
      </c>
      <c r="E131" s="55">
        <v>50000</v>
      </c>
      <c r="F131" s="47">
        <f t="shared" si="32"/>
        <v>0.33333333333333331</v>
      </c>
      <c r="G131" s="48">
        <f t="shared" si="33"/>
        <v>16666.666666666668</v>
      </c>
      <c r="H131" s="47">
        <v>1</v>
      </c>
      <c r="I131" s="48">
        <v>50000</v>
      </c>
      <c r="J131" s="100">
        <v>1</v>
      </c>
      <c r="K131" s="48">
        <v>50000</v>
      </c>
      <c r="L131" s="47"/>
      <c r="M131" s="47"/>
      <c r="N131" s="49"/>
      <c r="O131" s="55"/>
      <c r="P131" s="48"/>
    </row>
    <row r="132" spans="1:16" x14ac:dyDescent="0.3">
      <c r="A132" s="53" t="s">
        <v>264</v>
      </c>
      <c r="B132" s="45" t="s">
        <v>272</v>
      </c>
      <c r="C132" s="46" t="s">
        <v>4</v>
      </c>
      <c r="D132" s="47">
        <v>1</v>
      </c>
      <c r="E132" s="55">
        <v>50000</v>
      </c>
      <c r="F132" s="47">
        <f t="shared" si="32"/>
        <v>0.33333333333333331</v>
      </c>
      <c r="G132" s="48">
        <f t="shared" si="33"/>
        <v>16666.666666666668</v>
      </c>
      <c r="H132" s="47">
        <v>1</v>
      </c>
      <c r="I132" s="48">
        <f>50000-16500</f>
        <v>33500</v>
      </c>
      <c r="J132" s="100">
        <v>1</v>
      </c>
      <c r="K132" s="48">
        <v>50000</v>
      </c>
      <c r="L132" s="47"/>
      <c r="M132" s="47"/>
      <c r="N132" s="49"/>
      <c r="O132" s="55"/>
      <c r="P132" s="48"/>
    </row>
    <row r="133" spans="1:16" x14ac:dyDescent="0.3">
      <c r="A133" s="53" t="s">
        <v>266</v>
      </c>
      <c r="B133" s="45" t="s">
        <v>209</v>
      </c>
      <c r="C133" s="46" t="s">
        <v>4</v>
      </c>
      <c r="D133" s="47">
        <v>1</v>
      </c>
      <c r="E133" s="55">
        <v>150000</v>
      </c>
      <c r="F133" s="47">
        <f t="shared" si="32"/>
        <v>0.33333333333333331</v>
      </c>
      <c r="G133" s="48">
        <f t="shared" si="33"/>
        <v>50000</v>
      </c>
      <c r="H133" s="47">
        <v>1</v>
      </c>
      <c r="I133" s="48">
        <v>150000</v>
      </c>
      <c r="J133" s="100">
        <v>1</v>
      </c>
      <c r="K133" s="48">
        <v>150000</v>
      </c>
      <c r="L133" s="47"/>
      <c r="M133" s="47"/>
      <c r="N133" s="49"/>
      <c r="O133" s="55"/>
      <c r="P133" s="48"/>
    </row>
    <row r="134" spans="1:16" ht="47.25" x14ac:dyDescent="0.3">
      <c r="A134" s="53" t="s">
        <v>268</v>
      </c>
      <c r="B134" s="45" t="s">
        <v>274</v>
      </c>
      <c r="C134" s="46" t="s">
        <v>4</v>
      </c>
      <c r="D134" s="47">
        <v>1</v>
      </c>
      <c r="E134" s="55">
        <v>50000</v>
      </c>
      <c r="F134" s="47">
        <f t="shared" si="32"/>
        <v>0.33333333333333331</v>
      </c>
      <c r="G134" s="48">
        <f t="shared" si="33"/>
        <v>16666.666666666668</v>
      </c>
      <c r="H134" s="47">
        <v>1</v>
      </c>
      <c r="I134" s="48">
        <v>50000</v>
      </c>
      <c r="J134" s="100">
        <v>1</v>
      </c>
      <c r="K134" s="48">
        <v>50000</v>
      </c>
      <c r="L134" s="47"/>
      <c r="M134" s="47"/>
      <c r="N134" s="49"/>
      <c r="O134" s="55"/>
      <c r="P134" s="48"/>
    </row>
    <row r="135" spans="1:16" ht="31.5" x14ac:dyDescent="0.3">
      <c r="A135" s="53" t="s">
        <v>269</v>
      </c>
      <c r="B135" s="45" t="s">
        <v>304</v>
      </c>
      <c r="C135" s="46" t="s">
        <v>4</v>
      </c>
      <c r="D135" s="47">
        <v>1</v>
      </c>
      <c r="E135" s="55">
        <v>100000</v>
      </c>
      <c r="F135" s="47">
        <f t="shared" si="32"/>
        <v>0.33333333333333331</v>
      </c>
      <c r="G135" s="48">
        <f t="shared" si="33"/>
        <v>33333.333333333336</v>
      </c>
      <c r="H135" s="47"/>
      <c r="I135" s="48">
        <v>0</v>
      </c>
      <c r="J135" s="100"/>
      <c r="K135" s="48">
        <v>0</v>
      </c>
      <c r="L135" s="47"/>
      <c r="M135" s="47"/>
      <c r="N135" s="49"/>
      <c r="O135" s="55"/>
      <c r="P135" s="48"/>
    </row>
    <row r="136" spans="1:16" x14ac:dyDescent="0.3">
      <c r="A136" s="53" t="s">
        <v>271</v>
      </c>
      <c r="B136" s="45" t="s">
        <v>217</v>
      </c>
      <c r="C136" s="46" t="s">
        <v>4</v>
      </c>
      <c r="D136" s="47">
        <v>1</v>
      </c>
      <c r="E136" s="55">
        <v>50000</v>
      </c>
      <c r="F136" s="47">
        <f t="shared" si="32"/>
        <v>0.33333333333333331</v>
      </c>
      <c r="G136" s="48">
        <f t="shared" si="33"/>
        <v>16666.666666666668</v>
      </c>
      <c r="H136" s="47">
        <v>1</v>
      </c>
      <c r="I136" s="48">
        <v>50000</v>
      </c>
      <c r="J136" s="100">
        <v>1</v>
      </c>
      <c r="K136" s="48">
        <v>50000</v>
      </c>
      <c r="L136" s="47"/>
      <c r="M136" s="47"/>
      <c r="N136" s="49"/>
      <c r="O136" s="55"/>
      <c r="P136" s="48"/>
    </row>
    <row r="137" spans="1:16" x14ac:dyDescent="0.3">
      <c r="A137" s="53" t="s">
        <v>273</v>
      </c>
      <c r="B137" s="45" t="s">
        <v>278</v>
      </c>
      <c r="C137" s="46" t="s">
        <v>4</v>
      </c>
      <c r="D137" s="47">
        <v>1</v>
      </c>
      <c r="E137" s="55">
        <v>100000</v>
      </c>
      <c r="F137" s="47">
        <f t="shared" si="32"/>
        <v>0.33333333333333331</v>
      </c>
      <c r="G137" s="48">
        <f t="shared" si="33"/>
        <v>33333.333333333336</v>
      </c>
      <c r="H137" s="47"/>
      <c r="I137" s="48">
        <v>0</v>
      </c>
      <c r="J137" s="100"/>
      <c r="K137" s="48">
        <v>0</v>
      </c>
      <c r="L137" s="47"/>
      <c r="M137" s="47"/>
      <c r="N137" s="49"/>
      <c r="O137" s="55"/>
      <c r="P137" s="48"/>
    </row>
    <row r="138" spans="1:16" x14ac:dyDescent="0.3">
      <c r="A138" s="53" t="s">
        <v>275</v>
      </c>
      <c r="B138" s="45" t="s">
        <v>227</v>
      </c>
      <c r="C138" s="46" t="s">
        <v>4</v>
      </c>
      <c r="D138" s="47">
        <v>1</v>
      </c>
      <c r="E138" s="55">
        <v>500000</v>
      </c>
      <c r="F138" s="47">
        <f t="shared" si="32"/>
        <v>0.33333333333333331</v>
      </c>
      <c r="G138" s="48">
        <f t="shared" si="33"/>
        <v>166666.66666666666</v>
      </c>
      <c r="H138" s="47">
        <v>1</v>
      </c>
      <c r="I138" s="48">
        <f>500000-165000</f>
        <v>335000</v>
      </c>
      <c r="J138" s="100">
        <v>1</v>
      </c>
      <c r="K138" s="48">
        <v>500000</v>
      </c>
      <c r="L138" s="47"/>
      <c r="M138" s="47"/>
      <c r="N138" s="49"/>
      <c r="O138" s="55"/>
      <c r="P138" s="48"/>
    </row>
    <row r="139" spans="1:16" x14ac:dyDescent="0.3">
      <c r="A139" s="53" t="s">
        <v>277</v>
      </c>
      <c r="B139" s="45" t="s">
        <v>305</v>
      </c>
      <c r="C139" s="46" t="s">
        <v>4</v>
      </c>
      <c r="D139" s="47">
        <v>1</v>
      </c>
      <c r="E139" s="55">
        <v>125000</v>
      </c>
      <c r="F139" s="47">
        <f t="shared" si="32"/>
        <v>0.33333333333333331</v>
      </c>
      <c r="G139" s="48">
        <f t="shared" si="33"/>
        <v>41666.666666666664</v>
      </c>
      <c r="H139" s="47">
        <v>1</v>
      </c>
      <c r="I139" s="48">
        <f>125000-41000</f>
        <v>84000</v>
      </c>
      <c r="J139" s="100">
        <v>1</v>
      </c>
      <c r="K139" s="48">
        <v>125000</v>
      </c>
      <c r="L139" s="47"/>
      <c r="M139" s="47"/>
      <c r="N139" s="49"/>
      <c r="O139" s="55"/>
      <c r="P139" s="48"/>
    </row>
    <row r="140" spans="1:16" ht="31.5" x14ac:dyDescent="0.3">
      <c r="A140" s="53" t="s">
        <v>279</v>
      </c>
      <c r="B140" s="45" t="s">
        <v>235</v>
      </c>
      <c r="C140" s="46" t="s">
        <v>4</v>
      </c>
      <c r="D140" s="47">
        <v>1</v>
      </c>
      <c r="E140" s="55">
        <v>50000</v>
      </c>
      <c r="F140" s="47">
        <f t="shared" si="32"/>
        <v>0.33333333333333331</v>
      </c>
      <c r="G140" s="48">
        <f t="shared" si="33"/>
        <v>16666.666666666668</v>
      </c>
      <c r="H140" s="47">
        <v>1</v>
      </c>
      <c r="I140" s="48">
        <v>50000</v>
      </c>
      <c r="J140" s="100">
        <v>1</v>
      </c>
      <c r="K140" s="48">
        <v>50000</v>
      </c>
      <c r="L140" s="47"/>
      <c r="M140" s="47"/>
      <c r="N140" s="49"/>
      <c r="O140" s="55"/>
      <c r="P140" s="48"/>
    </row>
    <row r="141" spans="1:16" ht="31.5" x14ac:dyDescent="0.3">
      <c r="A141" s="53" t="s">
        <v>280</v>
      </c>
      <c r="B141" s="45" t="s">
        <v>236</v>
      </c>
      <c r="C141" s="46" t="s">
        <v>4</v>
      </c>
      <c r="D141" s="47">
        <v>1</v>
      </c>
      <c r="E141" s="55">
        <v>100000</v>
      </c>
      <c r="F141" s="47">
        <f t="shared" si="32"/>
        <v>0.33333333333333331</v>
      </c>
      <c r="G141" s="48">
        <f t="shared" si="33"/>
        <v>33333.333333333336</v>
      </c>
      <c r="H141" s="47">
        <v>1</v>
      </c>
      <c r="I141" s="48">
        <v>100000</v>
      </c>
      <c r="J141" s="100">
        <v>1</v>
      </c>
      <c r="K141" s="48">
        <v>100000</v>
      </c>
      <c r="L141" s="47"/>
      <c r="M141" s="47"/>
      <c r="N141" s="49"/>
      <c r="O141" s="55"/>
      <c r="P141" s="48"/>
    </row>
    <row r="142" spans="1:16" ht="47.25" x14ac:dyDescent="0.3">
      <c r="A142" s="53" t="s">
        <v>281</v>
      </c>
      <c r="B142" s="45" t="s">
        <v>238</v>
      </c>
      <c r="C142" s="46" t="s">
        <v>4</v>
      </c>
      <c r="D142" s="47">
        <v>1</v>
      </c>
      <c r="E142" s="55">
        <v>50000</v>
      </c>
      <c r="F142" s="47">
        <f t="shared" si="32"/>
        <v>0.33333333333333331</v>
      </c>
      <c r="G142" s="48">
        <f t="shared" si="33"/>
        <v>16666.666666666668</v>
      </c>
      <c r="H142" s="47">
        <v>1</v>
      </c>
      <c r="I142" s="48">
        <v>50000</v>
      </c>
      <c r="J142" s="100">
        <v>1</v>
      </c>
      <c r="K142" s="48">
        <v>50000</v>
      </c>
      <c r="L142" s="47"/>
      <c r="M142" s="47"/>
      <c r="N142" s="49"/>
      <c r="O142" s="55"/>
      <c r="P142" s="48"/>
    </row>
    <row r="143" spans="1:16" ht="31.5" x14ac:dyDescent="0.3">
      <c r="A143" s="53" t="s">
        <v>282</v>
      </c>
      <c r="B143" s="45" t="s">
        <v>283</v>
      </c>
      <c r="C143" s="46" t="s">
        <v>4</v>
      </c>
      <c r="D143" s="47">
        <v>1</v>
      </c>
      <c r="E143" s="55">
        <v>60000</v>
      </c>
      <c r="F143" s="47">
        <f t="shared" si="32"/>
        <v>0.33333333333333331</v>
      </c>
      <c r="G143" s="48">
        <f t="shared" si="33"/>
        <v>20000</v>
      </c>
      <c r="H143" s="47">
        <v>1</v>
      </c>
      <c r="I143" s="48">
        <v>60000</v>
      </c>
      <c r="J143" s="100">
        <v>1</v>
      </c>
      <c r="K143" s="48">
        <v>60000</v>
      </c>
      <c r="L143" s="47"/>
      <c r="M143" s="47"/>
      <c r="N143" s="49"/>
      <c r="O143" s="55"/>
      <c r="P143" s="48"/>
    </row>
    <row r="144" spans="1:16" ht="31.5" x14ac:dyDescent="0.3">
      <c r="A144" s="53" t="s">
        <v>284</v>
      </c>
      <c r="B144" s="45" t="s">
        <v>46</v>
      </c>
      <c r="C144" s="46" t="s">
        <v>4</v>
      </c>
      <c r="D144" s="47">
        <v>1</v>
      </c>
      <c r="E144" s="55">
        <v>100000</v>
      </c>
      <c r="F144" s="47">
        <f t="shared" si="32"/>
        <v>0.33333333333333331</v>
      </c>
      <c r="G144" s="48">
        <f t="shared" si="33"/>
        <v>33333.333333333336</v>
      </c>
      <c r="H144" s="47">
        <v>1</v>
      </c>
      <c r="I144" s="48">
        <v>50000</v>
      </c>
      <c r="J144" s="100">
        <v>1</v>
      </c>
      <c r="K144" s="48">
        <v>50000</v>
      </c>
      <c r="L144" s="47"/>
      <c r="M144" s="47"/>
      <c r="N144" s="49"/>
      <c r="O144" s="55"/>
      <c r="P144" s="48"/>
    </row>
    <row r="145" spans="1:16" ht="31.5" x14ac:dyDescent="0.3">
      <c r="A145" s="53" t="s">
        <v>286</v>
      </c>
      <c r="B145" s="45" t="s">
        <v>44</v>
      </c>
      <c r="C145" s="46" t="s">
        <v>4</v>
      </c>
      <c r="D145" s="47">
        <v>1</v>
      </c>
      <c r="E145" s="55">
        <v>50000</v>
      </c>
      <c r="F145" s="47">
        <f t="shared" si="32"/>
        <v>0.33333333333333331</v>
      </c>
      <c r="G145" s="48">
        <f t="shared" si="33"/>
        <v>16666.666666666668</v>
      </c>
      <c r="H145" s="47">
        <v>1</v>
      </c>
      <c r="I145" s="48">
        <v>50000</v>
      </c>
      <c r="J145" s="100">
        <v>1</v>
      </c>
      <c r="K145" s="48">
        <v>50000</v>
      </c>
      <c r="L145" s="47"/>
      <c r="M145" s="47"/>
      <c r="N145" s="49"/>
      <c r="O145" s="55"/>
      <c r="P145" s="48"/>
    </row>
    <row r="146" spans="1:16" ht="31.5" x14ac:dyDescent="0.3">
      <c r="A146" s="53" t="s">
        <v>287</v>
      </c>
      <c r="B146" s="45" t="s">
        <v>289</v>
      </c>
      <c r="C146" s="46" t="s">
        <v>4</v>
      </c>
      <c r="D146" s="47">
        <v>1</v>
      </c>
      <c r="E146" s="55">
        <v>100000</v>
      </c>
      <c r="F146" s="47">
        <f t="shared" si="32"/>
        <v>0.33333333333333331</v>
      </c>
      <c r="G146" s="48">
        <f t="shared" si="33"/>
        <v>33333.333333333336</v>
      </c>
      <c r="H146" s="47"/>
      <c r="I146" s="48">
        <v>0</v>
      </c>
      <c r="J146" s="100"/>
      <c r="K146" s="48">
        <v>0</v>
      </c>
      <c r="L146" s="47"/>
      <c r="M146" s="47"/>
      <c r="N146" s="49"/>
      <c r="O146" s="55"/>
      <c r="P146" s="48"/>
    </row>
    <row r="147" spans="1:16" ht="31.5" x14ac:dyDescent="0.3">
      <c r="A147" s="53" t="s">
        <v>288</v>
      </c>
      <c r="B147" s="45" t="s">
        <v>306</v>
      </c>
      <c r="C147" s="46" t="s">
        <v>4</v>
      </c>
      <c r="D147" s="47">
        <v>1</v>
      </c>
      <c r="E147" s="55">
        <v>400000</v>
      </c>
      <c r="F147" s="47">
        <f t="shared" si="32"/>
        <v>0.33333333333333331</v>
      </c>
      <c r="G147" s="48">
        <f t="shared" si="33"/>
        <v>133333.33333333334</v>
      </c>
      <c r="H147" s="47">
        <v>1</v>
      </c>
      <c r="I147" s="48">
        <v>400000</v>
      </c>
      <c r="J147" s="100">
        <v>1</v>
      </c>
      <c r="K147" s="48">
        <v>400000</v>
      </c>
      <c r="L147" s="47"/>
      <c r="M147" s="47"/>
      <c r="N147" s="49"/>
      <c r="O147" s="55"/>
      <c r="P147" s="48"/>
    </row>
    <row r="148" spans="1:16" ht="31.5" x14ac:dyDescent="0.3">
      <c r="A148" s="53" t="s">
        <v>320</v>
      </c>
      <c r="B148" s="45" t="s">
        <v>239</v>
      </c>
      <c r="C148" s="46" t="s">
        <v>4</v>
      </c>
      <c r="D148" s="47">
        <v>1</v>
      </c>
      <c r="E148" s="55">
        <v>250000</v>
      </c>
      <c r="F148" s="47">
        <f t="shared" si="32"/>
        <v>0.33333333333333331</v>
      </c>
      <c r="G148" s="48">
        <f t="shared" si="33"/>
        <v>83333.333333333328</v>
      </c>
      <c r="H148" s="47">
        <v>1</v>
      </c>
      <c r="I148" s="48">
        <v>18120</v>
      </c>
      <c r="J148" s="100">
        <v>1</v>
      </c>
      <c r="K148" s="48">
        <v>18120</v>
      </c>
      <c r="L148" s="63">
        <f>SUM(L127:L147)</f>
        <v>0</v>
      </c>
      <c r="M148" s="63">
        <f>SUM(M127:M147)</f>
        <v>0</v>
      </c>
      <c r="N148" s="63">
        <f>SUM(N127:N147)</f>
        <v>0</v>
      </c>
      <c r="O148" s="63">
        <f>SUM(O127:O147)</f>
        <v>0</v>
      </c>
      <c r="P148" s="65">
        <f>SUM(P127:P147)</f>
        <v>0</v>
      </c>
    </row>
    <row r="149" spans="1:16" s="43" customFormat="1" ht="16.5" x14ac:dyDescent="0.25">
      <c r="A149" s="37"/>
      <c r="B149" s="66" t="s">
        <v>10</v>
      </c>
      <c r="C149" s="65" t="s">
        <v>8</v>
      </c>
      <c r="D149" s="63">
        <f t="shared" ref="D149:J149" si="34">SUM(D128:D148)</f>
        <v>21</v>
      </c>
      <c r="E149" s="65">
        <f t="shared" si="34"/>
        <v>2535000</v>
      </c>
      <c r="F149" s="63">
        <f t="shared" ref="F149" si="35">SUM(F128:F148)</f>
        <v>7.6666666666666634</v>
      </c>
      <c r="G149" s="65">
        <f>SUM(G128:G148)</f>
        <v>868333.33333333349</v>
      </c>
      <c r="H149" s="63">
        <f t="shared" ref="H149" si="36">SUM(H128:H148)</f>
        <v>17</v>
      </c>
      <c r="I149" s="65">
        <f>SUM(I128:I148)</f>
        <v>1655620</v>
      </c>
      <c r="J149" s="106">
        <f t="shared" si="34"/>
        <v>17</v>
      </c>
      <c r="K149" s="65">
        <f>SUM(K128:K148)</f>
        <v>1878120</v>
      </c>
      <c r="L149" s="63">
        <f ca="1">L148+L125+L112</f>
        <v>0</v>
      </c>
      <c r="M149" s="63">
        <f ca="1">M148+M125+M112</f>
        <v>0</v>
      </c>
      <c r="N149" s="63">
        <f ca="1">N148+N125+N112</f>
        <v>0</v>
      </c>
      <c r="O149" s="63">
        <f ca="1">O148+O125+O112</f>
        <v>0</v>
      </c>
      <c r="P149" s="65">
        <f ca="1">P148+P125+P112</f>
        <v>0</v>
      </c>
    </row>
    <row r="150" spans="1:16" s="43" customFormat="1" ht="16.5" x14ac:dyDescent="0.25">
      <c r="A150" s="37"/>
      <c r="B150" s="66" t="s">
        <v>9</v>
      </c>
      <c r="C150" s="65" t="s">
        <v>8</v>
      </c>
      <c r="D150" s="63">
        <f t="shared" ref="D150:K150" ca="1" si="37">D149+D126+D113</f>
        <v>107</v>
      </c>
      <c r="E150" s="65">
        <f t="shared" si="37"/>
        <v>6004800</v>
      </c>
      <c r="F150" s="63">
        <f t="shared" ref="F150" ca="1" si="38">F149+F126+F113</f>
        <v>107</v>
      </c>
      <c r="G150" s="65">
        <f t="shared" ref="G150:H150" si="39">G149+G126+G113</f>
        <v>2024933.3333333335</v>
      </c>
      <c r="H150" s="63">
        <f t="shared" ca="1" si="39"/>
        <v>107</v>
      </c>
      <c r="I150" s="65">
        <f t="shared" ref="I150" si="40">I149+I126+I113</f>
        <v>3946316.5</v>
      </c>
      <c r="J150" s="99">
        <f t="shared" si="37"/>
        <v>47</v>
      </c>
      <c r="K150" s="65">
        <f t="shared" si="37"/>
        <v>4667532.5</v>
      </c>
      <c r="L150" s="63">
        <f ca="1">L149+L88+L84+L73</f>
        <v>0</v>
      </c>
      <c r="M150" s="63">
        <f ca="1">M149+M88+M84+M73</f>
        <v>0</v>
      </c>
      <c r="N150" s="63">
        <f ca="1">N149+N88+N84+N73</f>
        <v>0</v>
      </c>
      <c r="O150" s="63">
        <f ca="1">O149+O88+O84+O73</f>
        <v>0</v>
      </c>
      <c r="P150" s="42">
        <f ca="1">P149+P88+P84+P73</f>
        <v>0</v>
      </c>
    </row>
    <row r="151" spans="1:16" s="43" customFormat="1" ht="31.5" x14ac:dyDescent="0.25">
      <c r="A151" s="37"/>
      <c r="B151" s="66" t="s">
        <v>343</v>
      </c>
      <c r="C151" s="65"/>
      <c r="D151" s="63">
        <v>1</v>
      </c>
      <c r="E151" s="65">
        <v>550000</v>
      </c>
      <c r="F151" s="63">
        <f>D151/3</f>
        <v>0.33333333333333331</v>
      </c>
      <c r="G151" s="65">
        <f>E151/3</f>
        <v>183333.33333333334</v>
      </c>
      <c r="H151" s="63">
        <v>1</v>
      </c>
      <c r="I151" s="65">
        <f>275479+100000</f>
        <v>375479</v>
      </c>
      <c r="J151" s="99">
        <v>1</v>
      </c>
      <c r="K151" s="65">
        <f>275479+100000</f>
        <v>375479</v>
      </c>
      <c r="L151" s="63"/>
      <c r="M151" s="63"/>
      <c r="N151" s="63"/>
      <c r="O151" s="63"/>
      <c r="P151" s="42"/>
    </row>
    <row r="152" spans="1:16" s="43" customFormat="1" ht="16.5" x14ac:dyDescent="0.25">
      <c r="A152" s="37"/>
      <c r="B152" s="81" t="s">
        <v>2</v>
      </c>
      <c r="C152" s="39" t="s">
        <v>4</v>
      </c>
      <c r="D152" s="63">
        <f ca="1">D150+D89+D85+D74+D151</f>
        <v>0</v>
      </c>
      <c r="E152" s="42">
        <f t="shared" ref="E152:P152" si="41">E150+E89+E85+E74+E151</f>
        <v>52317898</v>
      </c>
      <c r="F152" s="63">
        <f t="shared" ca="1" si="41"/>
        <v>0</v>
      </c>
      <c r="G152" s="42">
        <f t="shared" si="41"/>
        <v>18265164.666666664</v>
      </c>
      <c r="H152" s="63">
        <f t="shared" ca="1" si="41"/>
        <v>0</v>
      </c>
      <c r="I152" s="42">
        <f t="shared" si="41"/>
        <v>27950083</v>
      </c>
      <c r="J152" s="99">
        <f t="shared" si="41"/>
        <v>105</v>
      </c>
      <c r="K152" s="42">
        <f t="shared" si="41"/>
        <v>31187956</v>
      </c>
      <c r="L152" s="42">
        <f t="shared" ca="1" si="41"/>
        <v>0</v>
      </c>
      <c r="M152" s="42">
        <f t="shared" ca="1" si="41"/>
        <v>0</v>
      </c>
      <c r="N152" s="42">
        <f t="shared" ca="1" si="41"/>
        <v>0</v>
      </c>
      <c r="O152" s="42">
        <f t="shared" ca="1" si="41"/>
        <v>0</v>
      </c>
      <c r="P152" s="42">
        <f t="shared" ca="1" si="41"/>
        <v>0</v>
      </c>
    </row>
    <row r="153" spans="1:16" s="43" customFormat="1" ht="16.5" x14ac:dyDescent="0.25">
      <c r="A153" s="82"/>
      <c r="B153" s="83"/>
      <c r="C153" s="84"/>
      <c r="D153" s="85"/>
      <c r="E153" s="86"/>
      <c r="F153" s="85"/>
      <c r="G153" s="87"/>
      <c r="H153" s="85"/>
      <c r="I153" s="87"/>
      <c r="J153" s="107"/>
      <c r="K153" s="87"/>
      <c r="L153" s="87"/>
      <c r="M153" s="87"/>
      <c r="N153" s="87"/>
      <c r="O153" s="87"/>
      <c r="P153" s="86"/>
    </row>
    <row r="154" spans="1:16" s="43" customFormat="1" ht="16.5" x14ac:dyDescent="0.25">
      <c r="A154" s="82"/>
      <c r="B154" s="83"/>
      <c r="C154" s="84"/>
      <c r="D154" s="85"/>
      <c r="E154" s="86"/>
      <c r="F154" s="85"/>
      <c r="G154" s="87"/>
      <c r="H154" s="85"/>
      <c r="I154" s="87"/>
      <c r="J154" s="107"/>
      <c r="K154" s="87"/>
      <c r="L154" s="87"/>
      <c r="M154" s="87"/>
      <c r="N154" s="87"/>
      <c r="O154" s="87"/>
      <c r="P154" s="86"/>
    </row>
    <row r="155" spans="1:16" s="43" customFormat="1" ht="16.5" x14ac:dyDescent="0.25">
      <c r="A155" s="82"/>
      <c r="B155" s="83"/>
      <c r="C155" s="84"/>
      <c r="D155" s="85"/>
      <c r="E155" s="86"/>
      <c r="F155" s="85"/>
      <c r="G155" s="87"/>
      <c r="H155" s="85"/>
      <c r="I155" s="87"/>
      <c r="J155" s="107"/>
      <c r="K155" s="87"/>
      <c r="L155" s="87"/>
      <c r="M155" s="87"/>
      <c r="N155" s="87"/>
      <c r="O155" s="87"/>
      <c r="P155" s="86"/>
    </row>
    <row r="156" spans="1:16" s="43" customFormat="1" x14ac:dyDescent="0.3">
      <c r="A156" s="82"/>
      <c r="B156" s="83"/>
      <c r="C156" s="84"/>
      <c r="D156" s="85"/>
      <c r="E156" s="86"/>
      <c r="F156" s="85"/>
      <c r="G156" s="87"/>
      <c r="H156" s="85"/>
      <c r="I156" s="97"/>
      <c r="J156" s="107"/>
      <c r="K156" s="87"/>
      <c r="L156" s="88"/>
      <c r="N156" s="90"/>
      <c r="O156" s="91"/>
      <c r="P156" s="90"/>
    </row>
    <row r="157" spans="1:16" x14ac:dyDescent="0.3">
      <c r="A157" s="92"/>
      <c r="B157" s="93" t="s">
        <v>7</v>
      </c>
      <c r="C157" s="94"/>
      <c r="D157" s="95"/>
      <c r="F157" s="95"/>
      <c r="G157" s="91"/>
      <c r="H157" s="95"/>
      <c r="I157" s="97"/>
      <c r="K157" s="87"/>
      <c r="M157" s="89" t="s">
        <v>336</v>
      </c>
    </row>
    <row r="158" spans="1:16" x14ac:dyDescent="0.3">
      <c r="K158" s="97"/>
    </row>
    <row r="159" spans="1:16" x14ac:dyDescent="0.3">
      <c r="I159" s="97"/>
    </row>
  </sheetData>
  <mergeCells count="24">
    <mergeCell ref="F7:F8"/>
    <mergeCell ref="G7:G8"/>
    <mergeCell ref="F6:G6"/>
    <mergeCell ref="L6:O6"/>
    <mergeCell ref="P6:P7"/>
    <mergeCell ref="L7:M7"/>
    <mergeCell ref="N7:O7"/>
    <mergeCell ref="J6:K6"/>
    <mergeCell ref="A1:P1"/>
    <mergeCell ref="D6:E6"/>
    <mergeCell ref="A5:P5"/>
    <mergeCell ref="B6:B8"/>
    <mergeCell ref="C6:C8"/>
    <mergeCell ref="A2:P2"/>
    <mergeCell ref="A3:P3"/>
    <mergeCell ref="A4:P4"/>
    <mergeCell ref="J7:J8"/>
    <mergeCell ref="K7:K8"/>
    <mergeCell ref="D7:D8"/>
    <mergeCell ref="E7:E8"/>
    <mergeCell ref="H6:I6"/>
    <mergeCell ref="H7:H8"/>
    <mergeCell ref="I7:I8"/>
    <mergeCell ref="A6:A8"/>
  </mergeCells>
  <hyperlinks>
    <hyperlink ref="L9" r:id="rId1"/>
  </hyperlinks>
  <pageMargins left="0.4" right="0.4" top="0.44" bottom="0.35" header="0.3" footer="0.3"/>
  <pageSetup paperSize="9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pane ySplit="8" topLeftCell="A9" activePane="bottomLeft" state="frozen"/>
      <selection pane="bottomLeft" sqref="A1:XFD1048576"/>
    </sheetView>
  </sheetViews>
  <sheetFormatPr defaultRowHeight="15" x14ac:dyDescent="0.25"/>
  <cols>
    <col min="1" max="1" width="6.28515625" style="1" bestFit="1" customWidth="1"/>
    <col min="2" max="2" width="36.42578125" style="1" customWidth="1"/>
    <col min="3" max="3" width="18.28515625" style="1" bestFit="1" customWidth="1"/>
    <col min="4" max="4" width="18.5703125" style="1" bestFit="1" customWidth="1"/>
    <col min="5" max="5" width="23.85546875" style="1" bestFit="1" customWidth="1"/>
    <col min="6" max="6" width="16.42578125" style="1" bestFit="1" customWidth="1"/>
    <col min="7" max="7" width="10.140625" style="1" bestFit="1" customWidth="1"/>
    <col min="8" max="16384" width="9.140625" style="1"/>
  </cols>
  <sheetData>
    <row r="1" spans="1:7" ht="18" x14ac:dyDescent="0.25">
      <c r="A1" s="131" t="s">
        <v>84</v>
      </c>
      <c r="B1" s="131"/>
      <c r="C1" s="131"/>
      <c r="D1" s="131"/>
      <c r="E1" s="131"/>
      <c r="F1" s="131"/>
      <c r="G1" s="131"/>
    </row>
    <row r="2" spans="1:7" ht="18" x14ac:dyDescent="0.25">
      <c r="A2" s="131" t="s">
        <v>88</v>
      </c>
      <c r="B2" s="131"/>
      <c r="C2" s="131"/>
      <c r="D2" s="131"/>
      <c r="E2" s="131"/>
      <c r="F2" s="131"/>
      <c r="G2" s="131"/>
    </row>
    <row r="3" spans="1:7" ht="18" x14ac:dyDescent="0.25">
      <c r="A3" s="131" t="s">
        <v>89</v>
      </c>
      <c r="B3" s="131"/>
      <c r="C3" s="131"/>
      <c r="D3" s="131"/>
      <c r="E3" s="131"/>
      <c r="F3" s="131"/>
      <c r="G3" s="131"/>
    </row>
    <row r="4" spans="1:7" ht="18" x14ac:dyDescent="0.25">
      <c r="A4" s="131" t="s">
        <v>3</v>
      </c>
      <c r="B4" s="131"/>
      <c r="C4" s="131"/>
      <c r="D4" s="131"/>
      <c r="E4" s="131"/>
      <c r="F4" s="131"/>
      <c r="G4" s="131"/>
    </row>
    <row r="5" spans="1:7" ht="18" x14ac:dyDescent="0.25">
      <c r="A5" s="131" t="s">
        <v>344</v>
      </c>
      <c r="B5" s="131"/>
      <c r="C5" s="131"/>
      <c r="D5" s="131"/>
      <c r="E5" s="131"/>
      <c r="F5" s="131"/>
      <c r="G5" s="131"/>
    </row>
    <row r="6" spans="1:7" ht="18" x14ac:dyDescent="0.25">
      <c r="A6" s="3"/>
      <c r="B6" s="26" t="s">
        <v>321</v>
      </c>
      <c r="C6" s="3"/>
      <c r="D6" s="3"/>
      <c r="E6" s="3"/>
      <c r="F6" s="3"/>
      <c r="G6" s="3"/>
    </row>
    <row r="7" spans="1:7" ht="18" x14ac:dyDescent="0.25">
      <c r="A7" s="25"/>
      <c r="B7" s="25" t="s">
        <v>290</v>
      </c>
      <c r="C7" s="25"/>
      <c r="D7" s="25"/>
      <c r="E7" s="25"/>
      <c r="F7" s="25"/>
      <c r="G7" s="25"/>
    </row>
    <row r="8" spans="1:7" s="22" customFormat="1" ht="42" customHeight="1" x14ac:dyDescent="0.25">
      <c r="A8" s="21" t="s">
        <v>82</v>
      </c>
      <c r="B8" s="21" t="s">
        <v>90</v>
      </c>
      <c r="C8" s="16" t="s">
        <v>99</v>
      </c>
      <c r="D8" s="23" t="s">
        <v>323</v>
      </c>
      <c r="E8" s="23" t="s">
        <v>91</v>
      </c>
      <c r="F8" s="27" t="s">
        <v>92</v>
      </c>
      <c r="G8" s="27" t="s">
        <v>79</v>
      </c>
    </row>
    <row r="9" spans="1:7" s="2" customFormat="1" ht="15.75" x14ac:dyDescent="0.25">
      <c r="A9" s="21" t="s">
        <v>0</v>
      </c>
      <c r="B9" s="21" t="s">
        <v>1</v>
      </c>
      <c r="C9" s="21" t="s">
        <v>85</v>
      </c>
      <c r="D9" s="21" t="s">
        <v>74</v>
      </c>
      <c r="E9" s="21" t="s">
        <v>73</v>
      </c>
      <c r="F9" s="21" t="s">
        <v>87</v>
      </c>
      <c r="G9" s="24" t="s">
        <v>72</v>
      </c>
    </row>
    <row r="10" spans="1:7" ht="54.95" customHeight="1" x14ac:dyDescent="0.25">
      <c r="A10" s="20" t="s">
        <v>69</v>
      </c>
      <c r="B10" s="28" t="s">
        <v>93</v>
      </c>
      <c r="C10" s="14">
        <v>100000</v>
      </c>
      <c r="D10" s="14">
        <v>0</v>
      </c>
      <c r="E10" s="14">
        <v>0</v>
      </c>
      <c r="F10" s="19">
        <f>C10-D10</f>
        <v>100000</v>
      </c>
      <c r="G10" s="15"/>
    </row>
    <row r="11" spans="1:7" ht="31.5" x14ac:dyDescent="0.25">
      <c r="A11" s="20" t="s">
        <v>68</v>
      </c>
      <c r="B11" s="28" t="s">
        <v>94</v>
      </c>
      <c r="C11" s="14">
        <v>100000</v>
      </c>
      <c r="D11" s="14">
        <v>100000</v>
      </c>
      <c r="E11" s="14">
        <f>D11</f>
        <v>100000</v>
      </c>
      <c r="F11" s="19">
        <f>C11-D11</f>
        <v>0</v>
      </c>
      <c r="G11" s="15"/>
    </row>
    <row r="12" spans="1:7" ht="31.5" x14ac:dyDescent="0.25">
      <c r="A12" s="20" t="s">
        <v>66</v>
      </c>
      <c r="B12" s="28" t="s">
        <v>95</v>
      </c>
      <c r="C12" s="14">
        <v>75000</v>
      </c>
      <c r="D12" s="14">
        <v>36000</v>
      </c>
      <c r="E12" s="14">
        <f t="shared" ref="E12:E14" si="0">D12</f>
        <v>36000</v>
      </c>
      <c r="F12" s="19">
        <f>C12-D12</f>
        <v>39000</v>
      </c>
      <c r="G12" s="15"/>
    </row>
    <row r="13" spans="1:7" ht="47.25" x14ac:dyDescent="0.25">
      <c r="A13" s="20" t="s">
        <v>65</v>
      </c>
      <c r="B13" s="28" t="s">
        <v>96</v>
      </c>
      <c r="C13" s="14">
        <v>200000</v>
      </c>
      <c r="D13" s="14">
        <f>7119+33052+106083+18225</f>
        <v>164479</v>
      </c>
      <c r="E13" s="14">
        <f t="shared" si="0"/>
        <v>164479</v>
      </c>
      <c r="F13" s="19">
        <f>C13-D13</f>
        <v>35521</v>
      </c>
      <c r="G13" s="15"/>
    </row>
    <row r="14" spans="1:7" ht="31.5" x14ac:dyDescent="0.25">
      <c r="A14" s="20" t="s">
        <v>63</v>
      </c>
      <c r="B14" s="28" t="s">
        <v>97</v>
      </c>
      <c r="C14" s="14">
        <v>75000</v>
      </c>
      <c r="D14" s="14">
        <f>93225-18225</f>
        <v>75000</v>
      </c>
      <c r="E14" s="14">
        <f t="shared" si="0"/>
        <v>75000</v>
      </c>
      <c r="F14" s="19">
        <f>C14-D14</f>
        <v>0</v>
      </c>
      <c r="G14" s="15"/>
    </row>
    <row r="15" spans="1:7" s="8" customFormat="1" ht="16.5" x14ac:dyDescent="0.2">
      <c r="A15" s="18"/>
      <c r="B15" s="17" t="s">
        <v>98</v>
      </c>
      <c r="C15" s="13">
        <f>SUM(C10:C14)</f>
        <v>550000</v>
      </c>
      <c r="D15" s="13">
        <f>SUM(D10:D14)</f>
        <v>375479</v>
      </c>
      <c r="E15" s="13">
        <f>SUM(E10:E14)</f>
        <v>375479</v>
      </c>
      <c r="F15" s="13">
        <f>SUM(F10:F14)</f>
        <v>174521</v>
      </c>
      <c r="G15" s="13">
        <f>SUM(G10:G14)</f>
        <v>0</v>
      </c>
    </row>
    <row r="16" spans="1:7" s="8" customFormat="1" ht="16.5" x14ac:dyDescent="0.2">
      <c r="A16" s="12"/>
      <c r="B16" s="11"/>
      <c r="C16" s="9"/>
      <c r="D16" s="10"/>
      <c r="E16" s="10"/>
      <c r="F16" s="10"/>
      <c r="G16" s="9"/>
    </row>
    <row r="17" spans="1:7" s="8" customFormat="1" ht="16.5" x14ac:dyDescent="0.2">
      <c r="A17" s="12"/>
      <c r="B17" s="11"/>
      <c r="C17" s="9"/>
      <c r="D17" s="10"/>
      <c r="E17" s="10"/>
      <c r="F17" s="10"/>
      <c r="G17" s="9"/>
    </row>
    <row r="18" spans="1:7" s="8" customFormat="1" ht="16.5" x14ac:dyDescent="0.2">
      <c r="A18" s="12"/>
      <c r="B18" s="11"/>
      <c r="C18" s="9"/>
      <c r="D18" s="10"/>
      <c r="E18" s="10"/>
      <c r="F18" s="10"/>
      <c r="G18" s="9"/>
    </row>
    <row r="19" spans="1:7" s="8" customFormat="1" ht="16.5" x14ac:dyDescent="0.2">
      <c r="A19" s="12"/>
      <c r="B19" s="11"/>
      <c r="C19" s="9"/>
      <c r="D19" s="10"/>
      <c r="E19" s="10"/>
      <c r="F19" s="10"/>
      <c r="G19" s="9"/>
    </row>
    <row r="20" spans="1:7" ht="15.75" x14ac:dyDescent="0.25">
      <c r="A20" s="7"/>
      <c r="B20" s="6" t="s">
        <v>103</v>
      </c>
      <c r="D20" s="6" t="s">
        <v>104</v>
      </c>
      <c r="E20" s="5"/>
      <c r="F20" s="29" t="s">
        <v>105</v>
      </c>
      <c r="G20" s="4"/>
    </row>
    <row r="21" spans="1:7" ht="15.75" x14ac:dyDescent="0.25">
      <c r="B21" s="29" t="s">
        <v>100</v>
      </c>
      <c r="D21" s="29" t="s">
        <v>100</v>
      </c>
      <c r="F21" s="29" t="s">
        <v>100</v>
      </c>
    </row>
    <row r="22" spans="1:7" ht="15.75" x14ac:dyDescent="0.25">
      <c r="B22" s="29" t="s">
        <v>101</v>
      </c>
      <c r="D22" s="29" t="s">
        <v>101</v>
      </c>
      <c r="F22" s="29" t="s">
        <v>101</v>
      </c>
    </row>
    <row r="23" spans="1:7" ht="15.75" x14ac:dyDescent="0.25">
      <c r="B23" s="29" t="s">
        <v>102</v>
      </c>
      <c r="D23" s="29" t="s">
        <v>102</v>
      </c>
      <c r="F23" s="29" t="s">
        <v>102</v>
      </c>
    </row>
    <row r="24" spans="1:7" ht="15.75" x14ac:dyDescent="0.25">
      <c r="B24" s="11"/>
      <c r="D24" s="11"/>
      <c r="F24" s="11"/>
    </row>
    <row r="25" spans="1:7" ht="15.75" x14ac:dyDescent="0.25">
      <c r="B25" s="11"/>
      <c r="D25" s="11"/>
      <c r="F25" s="11"/>
    </row>
    <row r="26" spans="1:7" ht="15.75" x14ac:dyDescent="0.25">
      <c r="B26" s="11"/>
      <c r="D26" s="11"/>
      <c r="F26" s="11"/>
    </row>
  </sheetData>
  <mergeCells count="5">
    <mergeCell ref="A3:G3"/>
    <mergeCell ref="A1:G1"/>
    <mergeCell ref="A2:G2"/>
    <mergeCell ref="A4:G4"/>
    <mergeCell ref="A5:G5"/>
  </mergeCells>
  <pageMargins left="0.75" right="0.25" top="0.44" bottom="0.3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17</vt:lpstr>
      <vt:lpstr>Anex 10</vt:lpstr>
    </vt:vector>
  </TitlesOfParts>
  <Company>LGCDP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BIDHYA</dc:creator>
  <cp:lastModifiedBy>Mukunda Sir</cp:lastModifiedBy>
  <cp:lastPrinted>2015-07-31T18:22:21Z</cp:lastPrinted>
  <dcterms:created xsi:type="dcterms:W3CDTF">2010-06-21T08:14:49Z</dcterms:created>
  <dcterms:modified xsi:type="dcterms:W3CDTF">2015-07-31T23:04:47Z</dcterms:modified>
</cp:coreProperties>
</file>