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5595" activeTab="0"/>
  </bookViews>
  <sheets>
    <sheet name="Anex 17.2" sheetId="1" r:id="rId1"/>
    <sheet name="Anex 17.1" sheetId="2" r:id="rId2"/>
    <sheet name="Income" sheetId="3" r:id="rId3"/>
  </sheets>
  <definedNames>
    <definedName name="_xlnm.Print_Area" localSheetId="2">'Income'!$A$1:$G$48</definedName>
    <definedName name="_xlnm.Print_Titles" localSheetId="0">'Anex 17.2'!$6:$10</definedName>
  </definedNames>
  <calcPr fullCalcOnLoad="1"/>
</workbook>
</file>

<file path=xl/sharedStrings.xml><?xml version="1.0" encoding="utf-8"?>
<sst xmlns="http://schemas.openxmlformats.org/spreadsheetml/2006/main" count="327" uniqueCount="262">
  <si>
    <t>&gt;f]t</t>
  </si>
  <si>
    <t>rfn'</t>
  </si>
  <si>
    <t>k'FhLut</t>
  </si>
  <si>
    <t>!</t>
  </si>
  <si>
    <t>@</t>
  </si>
  <si>
    <t>cfGtl/s cfo</t>
  </si>
  <si>
    <t>v_</t>
  </si>
  <si>
    <t>u_</t>
  </si>
  <si>
    <t>s'n hDdf</t>
  </si>
  <si>
    <t>/sd</t>
  </si>
  <si>
    <t>k|ltzt</t>
  </si>
  <si>
    <t>sfo{qmd</t>
  </si>
  <si>
    <t>s_</t>
  </si>
  <si>
    <t>qm;</t>
  </si>
  <si>
    <t>s]Gb|Lo cg'bfg</t>
  </si>
  <si>
    <t xml:space="preserve">tof/ ug]{ </t>
  </si>
  <si>
    <t xml:space="preserve">:jLs[t ug]{ </t>
  </si>
  <si>
    <t xml:space="preserve">r]s ug]{ </t>
  </si>
  <si>
    <t xml:space="preserve">/sd ?= xhf/df </t>
  </si>
  <si>
    <t>;zt{</t>
  </si>
  <si>
    <t>lgzt{</t>
  </si>
  <si>
    <t>:yfgLo ljsf; z'Ns sf]if rfn'</t>
  </si>
  <si>
    <t xml:space="preserve">k'Flhut -:yfgLo:t/sf ;8s_ cg'bfg </t>
  </si>
  <si>
    <t xml:space="preserve">:yfgLo zf;g tyf ;fd'bflos ljsf; sfo{qmd </t>
  </si>
  <si>
    <t>:yfgLo ljsf; z'Ns sf]if k'Flhut</t>
  </si>
  <si>
    <t>dfnkf]taf6 kj{k'hf cg'bfg</t>
  </si>
  <si>
    <t>;8s af]8{ g]kfn;Fusf] nfut;xeflutf sfo{qmd</t>
  </si>
  <si>
    <t>:yfgLo ljsf; z'Ns hu]8f sf]if;Fusf] sfo{qmd</t>
  </si>
  <si>
    <t>ljsf; sfo{qmddf p=;=sf] c+z</t>
  </si>
  <si>
    <t>3_</t>
  </si>
  <si>
    <t>hDdf ?</t>
  </si>
  <si>
    <t>gu/kflnsfsf] sfof{no, kgf}tL</t>
  </si>
  <si>
    <t>gu/kflnsfsf] sfof{no kgf}tL</t>
  </si>
  <si>
    <t>;fdflhs ;'/Iff sfo{qmd jfnjflnsf ;+/If0f</t>
  </si>
  <si>
    <t xml:space="preserve">cGo ;+3;+:yf af6 k|fKt cg'bfg nufot cGo </t>
  </si>
  <si>
    <t>k|ult</t>
  </si>
  <si>
    <t>vr{</t>
  </si>
  <si>
    <t>ls=dL=</t>
  </si>
  <si>
    <t>j6f</t>
  </si>
  <si>
    <t>s'n</t>
  </si>
  <si>
    <t xml:space="preserve">#= :yfgLo ef}lts k"jf{wf/ </t>
  </si>
  <si>
    <t>ljj/0f</t>
  </si>
  <si>
    <t>O{sfO{</t>
  </si>
  <si>
    <t>k|ult- lgdf{0fflwg_</t>
  </si>
  <si>
    <t>cfof]hgfdf xfn ;Dd ePsf] vr{ ?=</t>
  </si>
  <si>
    <t xml:space="preserve">nfeflGjt hg;+Vof </t>
  </si>
  <si>
    <r>
      <t>;8s</t>
    </r>
    <r>
      <rPr>
        <sz val="16"/>
        <color indexed="8"/>
        <rFont val="Preeti"/>
        <family val="0"/>
      </rPr>
      <t xml:space="preserve"> M </t>
    </r>
  </si>
  <si>
    <t>—6«ofs vf]Ng]÷sRrL</t>
  </si>
  <si>
    <t>—u|fe]n</t>
  </si>
  <si>
    <t>,,</t>
  </si>
  <si>
    <t>—kSsL÷sfnf]kq]</t>
  </si>
  <si>
    <t>—dd{t ;Def/</t>
  </si>
  <si>
    <r>
      <t>k'n</t>
    </r>
    <r>
      <rPr>
        <sz val="16"/>
        <color indexed="8"/>
        <rFont val="Preeti"/>
        <family val="0"/>
      </rPr>
      <t xml:space="preserve"> M  </t>
    </r>
  </si>
  <si>
    <t>;+Vofdf -ld6/_</t>
  </si>
  <si>
    <t>— df]6/]jn k'n</t>
  </si>
  <si>
    <t>—sNe{6</t>
  </si>
  <si>
    <t>—emf]n'Ë] k'n</t>
  </si>
  <si>
    <t>l;+rfO{ tyf gbL lgoGq0f M</t>
  </si>
  <si>
    <t xml:space="preserve">—l;+rfO{ </t>
  </si>
  <si>
    <t>x]S6/df</t>
  </si>
  <si>
    <t>—gbL lgoGq0f÷t6aGw</t>
  </si>
  <si>
    <t>;+Vof -ld6/_ df</t>
  </si>
  <si>
    <t>—af]l/Ë÷l8k jf]l/Ë</t>
  </si>
  <si>
    <t xml:space="preserve">ljB't÷n3' hnljB't tyf a}slNks phf{   </t>
  </si>
  <si>
    <t>nfeflGjt 3/w'/L nfeflGjt</t>
  </si>
  <si>
    <t xml:space="preserve">—dfOqmf] xfO{8«f] </t>
  </si>
  <si>
    <t>nfeflGjt 3/w'/L÷ls=jf=</t>
  </si>
  <si>
    <t>—;f}o{ phf{ -hl8t KnfG6_</t>
  </si>
  <si>
    <t>;+Vofdf</t>
  </si>
  <si>
    <t>vfg]kfgL tyf ;/;kmfO{  M</t>
  </si>
  <si>
    <t xml:space="preserve">—vfg]kfgL wf/f ljt/0f </t>
  </si>
  <si>
    <t>—O{gf/</t>
  </si>
  <si>
    <t>;/;kmfO{ M</t>
  </si>
  <si>
    <t xml:space="preserve">—;f}rfno </t>
  </si>
  <si>
    <t xml:space="preserve">—9n lgsf; </t>
  </si>
  <si>
    <t xml:space="preserve">ag tyf aftfj/0f </t>
  </si>
  <si>
    <t>ls=dL=df</t>
  </si>
  <si>
    <t>—ag</t>
  </si>
  <si>
    <t>—aftfj/0f</t>
  </si>
  <si>
    <t>ejg M</t>
  </si>
  <si>
    <t>sf]7f ;+Vof</t>
  </si>
  <si>
    <t>—ljBfno÷SofDk; ejg</t>
  </si>
  <si>
    <t>—;fd'bflos ejg</t>
  </si>
  <si>
    <t>—:jf:Yo rf}ls ejg</t>
  </si>
  <si>
    <t>—cGo -;+Vofdf_</t>
  </si>
  <si>
    <t>lzIff tyf ;+:s[lt</t>
  </si>
  <si>
    <t>—v]ns'b</t>
  </si>
  <si>
    <t>—wfld{s tyf k'/ftflTjs :ynsf] ;+/If0f tyf lgdf{0f</t>
  </si>
  <si>
    <t>v=nlIft ju{, ;fdflhs ;dfj]zLs/0f / ;fdflhs kl/rfng ;DalGw sfo{qmd</t>
  </si>
  <si>
    <t>O{sfO</t>
  </si>
  <si>
    <t>sfo{qmddf</t>
  </si>
  <si>
    <t xml:space="preserve">k|ltj]bg ul/Psf] rf}dfl;s cjlwsf] </t>
  </si>
  <si>
    <t>nfefljGt hg;+Vof</t>
  </si>
  <si>
    <t>vr{ /sd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</si>
  <si>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cfo cfh{g tyf :j/f]huf/d'ns sfo{qmd</t>
    </r>
  </si>
  <si>
    <t>nfeflGjt ;d'xsf] ;+Vofdf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</si>
  <si>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;Lk÷Ifdtf ljsf; tyf tflnd ;DalGw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</si>
  <si>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ul/jL lgjf/0f ;DaGwL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</si>
  <si>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dlxnf, lk5l8Psf] ju{ / ckfË z;lQms/0f sfo{qmd</t>
    </r>
  </si>
  <si>
    <t>u= dfgj tyf ;+:yfut Ifdtf ljsf; ;DalGw sfo{qmd</t>
  </si>
  <si>
    <t>k|ltj]bg ul/Psf] cjlwsf]</t>
  </si>
  <si>
    <t>nfefljGt ;+Vof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</si>
  <si>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sd{rf/L tyf kbflwsf/Lsf] Ifdtf ljsf;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</si>
  <si>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;d'x ;b:ox?sf] Ifdtf ljsf;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</si>
  <si>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 xml:space="preserve">dlxnf :jf:Yo :jo{ ;]ljsfx?sf] tflnd 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</si>
  <si>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gful/s ;r]tgf s]Gb| :yfkgf</t>
    </r>
  </si>
  <si>
    <t>s'n hDDff</t>
  </si>
  <si>
    <t>3= ;fdflhs ;'/Iff sfo{qmd</t>
  </si>
  <si>
    <t>s'n ;+Vof</t>
  </si>
  <si>
    <t>eQf a'emg]sf] ;+Vof</t>
  </si>
  <si>
    <t>ljt/0f ePsf] /sd ?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</si>
  <si>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^) jif{ gf3]sf blnt h]i7 gful/s</t>
    </r>
  </si>
  <si>
    <t>*$</t>
  </si>
  <si>
    <t>g]kfn a}+s lnld6]8 kgf}tL zfvf dfkm{t ljt/0f x'g] u/]sf]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</si>
  <si>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s0ff{nL If]qsf ^) jif{ gf3]sf h]i7 gful/s</t>
    </r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</si>
  <si>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h]i7 gful/s -&amp;) jif{ gf3]sf_</t>
    </r>
  </si>
  <si>
    <t>*!@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</si>
  <si>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 xml:space="preserve">Psn dlxnf -^) jif{ gf3]sf_ </t>
    </r>
  </si>
  <si>
    <t>^%#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</si>
  <si>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nf]kf]Gd'v cflbaf;L -!) k|sf/sf_</t>
    </r>
  </si>
  <si>
    <r>
      <t>Ø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Preeti"/>
        <family val="0"/>
      </rPr>
      <t xml:space="preserve"> km/s Ifdtf </t>
    </r>
    <r>
      <rPr>
        <sz val="16"/>
        <color indexed="8"/>
        <rFont val="Lucida Bright"/>
        <family val="1"/>
      </rPr>
      <t>(Disable)</t>
    </r>
    <r>
      <rPr>
        <sz val="16"/>
        <color indexed="8"/>
        <rFont val="Preeti"/>
        <family val="0"/>
      </rPr>
      <t xml:space="preserve"> ePsf </t>
    </r>
  </si>
  <si>
    <t>@&amp;</t>
  </si>
  <si>
    <t xml:space="preserve">hGdM     </t>
  </si>
  <si>
    <t xml:space="preserve">           5f]/f</t>
  </si>
  <si>
    <t xml:space="preserve">           5f]/L</t>
  </si>
  <si>
    <t>d'To'M</t>
  </si>
  <si>
    <t xml:space="preserve">          k'?if</t>
  </si>
  <si>
    <t xml:space="preserve">          dlxnf</t>
  </si>
  <si>
    <t>cg';"rL !&amp;-!_</t>
  </si>
  <si>
    <t xml:space="preserve">sfo{ljlwsf]  bkmf #^ sf] pkbkmf @ sf] v08 -u_ ;+u ;DjlGwt </t>
  </si>
  <si>
    <t>!=!</t>
  </si>
  <si>
    <t>!=@</t>
  </si>
  <si>
    <t>!=#</t>
  </si>
  <si>
    <t>@=!</t>
  </si>
  <si>
    <t>@=@</t>
  </si>
  <si>
    <t>@=#</t>
  </si>
  <si>
    <t>ljsf; ;fem]bf/, /fli6«o÷cGt/f{li6«o ;+:yfaf6 k|fKt</t>
  </si>
  <si>
    <t xml:space="preserve">cg'bfg </t>
  </si>
  <si>
    <t>:yfgLo s/, ;]jf z'Ns, b:t'/,lalqm cfbLaf6 k|fKt</t>
  </si>
  <si>
    <t>utjif{sf] lhDd]jf/L ;/L cfPsf]</t>
  </si>
  <si>
    <t>lgsf;f afFsL</t>
  </si>
  <si>
    <t>rfn' cf=j=sf]</t>
  </si>
  <si>
    <t>v'b afFsL k]ZsL</t>
  </si>
  <si>
    <t>k]ZsL ljj/0f</t>
  </si>
  <si>
    <t>lgsf;f</t>
  </si>
  <si>
    <t>afFsL k]ZsL
 /sd utjif{</t>
  </si>
  <si>
    <t>:jLs[t 
/sd</t>
  </si>
  <si>
    <r>
      <t>s'n hDdf ?-s</t>
    </r>
    <r>
      <rPr>
        <b/>
        <sz val="14"/>
        <color indexed="8"/>
        <rFont val="Dev"/>
        <family val="0"/>
      </rPr>
      <t>±</t>
    </r>
    <r>
      <rPr>
        <b/>
        <sz val="14"/>
        <color indexed="8"/>
        <rFont val="Preeti"/>
        <family val="0"/>
      </rPr>
      <t>v±u±3_</t>
    </r>
  </si>
  <si>
    <t xml:space="preserve">sfo{ljlwsf]  bkmf #^ sf] pkbkmf @ sf] v08 -u_ / bkmf #( sf] pkbkmf -%_ sf] v08 -v_ / pkbkmf -^_ sf] v08 -s_ ;+u ;DjlGwt </t>
  </si>
  <si>
    <r>
      <rPr>
        <sz val="16"/>
        <color indexed="9"/>
        <rFont val="Preeti"/>
        <family val="0"/>
      </rPr>
      <t>,=</t>
    </r>
    <r>
      <rPr>
        <sz val="16"/>
        <color indexed="8"/>
        <rFont val="Preeti"/>
        <family val="0"/>
      </rPr>
      <t xml:space="preserve"> Plss[t ;'rgfd'ns k|ult k|ltj]bg </t>
    </r>
  </si>
  <si>
    <t>cg';"rL !&amp;-@_</t>
  </si>
  <si>
    <t>cf=a @)&amp;)÷&amp;!</t>
  </si>
  <si>
    <t>k'Flhut vr{ cg'bfg</t>
  </si>
  <si>
    <t>rfn' vr{ k|zf;g c'gbfg</t>
  </si>
  <si>
    <t>cGo-/fhZj jfF8kmfF8_</t>
  </si>
  <si>
    <t>ljjfx</t>
  </si>
  <si>
    <t xml:space="preserve">      dfl;s cjlwsf] </t>
  </si>
  <si>
    <t>cf=j= )&amp;).&amp;!</t>
  </si>
  <si>
    <t xml:space="preserve"> lgdf{0f ;DkGg k|ltj]bg ul/Psf] dfl;s cjlwsf]</t>
  </si>
  <si>
    <t>—g=kf= ejg</t>
  </si>
  <si>
    <t xml:space="preserve">dfl;s cjlwdf </t>
  </si>
  <si>
    <t>hGd, d[To'</t>
  </si>
  <si>
    <t>a;fO{–;/fO{ kl/jf/</t>
  </si>
  <si>
    <t>;DjGw ljR5]b</t>
  </si>
  <si>
    <t>cGo</t>
  </si>
  <si>
    <t>lgdf{0fflwg</t>
  </si>
  <si>
    <t>—kSsL gfnL lgdf{0f</t>
  </si>
  <si>
    <t>;DkGg</t>
  </si>
  <si>
    <t>((</t>
  </si>
  <si>
    <t>j}zfv dlxgfsf] dfl;s ljlQo ljj/0f</t>
  </si>
  <si>
    <t>rfn' cf=j=sf] j}zfv dlxgf;Ddsf]</t>
  </si>
  <si>
    <t>rfn' cf=j=sf] j}zfv dlxgf</t>
  </si>
  <si>
    <t>kgf}tL gu/kflnsf sfof{no, kgf}tL</t>
  </si>
  <si>
    <t>j}zfv dlxgfsf] /fhZjsf] k|ult k|ltj]bg</t>
  </si>
  <si>
    <t>l;=g+=</t>
  </si>
  <si>
    <t>/fhZjsf ;|f]tx?</t>
  </si>
  <si>
    <t>jflif{s nIo</t>
  </si>
  <si>
    <t>j}zfv dlxgfsf] hDdf ?</t>
  </si>
  <si>
    <t>j}zfv dlxgf ;Ddsf] hDdf ?</t>
  </si>
  <si>
    <t>s}lkmot</t>
  </si>
  <si>
    <t>r}q dlxgf 
;Ddsf] hDdf ?</t>
  </si>
  <si>
    <t>:yfgLo s&lt;</t>
  </si>
  <si>
    <t>axfn s&lt;</t>
  </si>
  <si>
    <t>k^s] ;jf&lt;L s&lt;</t>
  </si>
  <si>
    <t>;]jf z'Ns</t>
  </si>
  <si>
    <t>lj!fkg s&lt;</t>
  </si>
  <si>
    <t>;jf&lt;L btf{ tyf jflif{s ;jf&lt;L s&lt;</t>
  </si>
  <si>
    <t>ko{^g ;]jf z'Ns</t>
  </si>
  <si>
    <t>;fj{hlgs ;'ljwf pkof]u ;]jf z'Ns</t>
  </si>
  <si>
    <t>;fj{hlgs ;_&lt;rgf dd{t ;Def&lt; z'Ns</t>
  </si>
  <si>
    <t>:yfgLo ljsf; z'Ns</t>
  </si>
  <si>
    <t>cGo ;]jf z'Ns</t>
  </si>
  <si>
    <t>l;kmfl&lt;z tyf aS;f}gL b:t'&lt;</t>
  </si>
  <si>
    <t>cGo b:t'&lt;</t>
  </si>
  <si>
    <t>gftf k|dfl)ft b:t'&lt;</t>
  </si>
  <si>
    <t>1.1.1</t>
  </si>
  <si>
    <t>dfnkf]t tyf e"dL s&lt;</t>
  </si>
  <si>
    <t>1.1.2</t>
  </si>
  <si>
    <t xml:space="preserve">#&lt;hUuf s&lt; </t>
  </si>
  <si>
    <t>1.1.3</t>
  </si>
  <si>
    <t>1.1.5</t>
  </si>
  <si>
    <t>Joj;fo ;fwg s&lt;</t>
  </si>
  <si>
    <t>1.1.6</t>
  </si>
  <si>
    <t xml:space="preserve">;jf&lt;L s&lt; </t>
  </si>
  <si>
    <t>1.1.6.1</t>
  </si>
  <si>
    <t>1.1.6.2</t>
  </si>
  <si>
    <t>1.1.7</t>
  </si>
  <si>
    <t>;DkQL s&lt;</t>
  </si>
  <si>
    <t>1.1.9</t>
  </si>
  <si>
    <t>1.2.1</t>
  </si>
  <si>
    <t>;jf&lt;L kfls{Ë z'Ns</t>
  </si>
  <si>
    <t>1.2.3</t>
  </si>
  <si>
    <t>1.2.4</t>
  </si>
  <si>
    <t>1.2.5</t>
  </si>
  <si>
    <t>1.2.6</t>
  </si>
  <si>
    <t>crn ;DklQ d"NofÍg ;]jf z'Ns</t>
  </si>
  <si>
    <t>1.2.7</t>
  </si>
  <si>
    <t>1.2.8</t>
  </si>
  <si>
    <t>b:t'&lt;</t>
  </si>
  <si>
    <t>1.3.1</t>
  </si>
  <si>
    <t>btf{ tyf gljs&lt;)f b:t'&lt;</t>
  </si>
  <si>
    <t>1.3.2</t>
  </si>
  <si>
    <t>gS;fkf; b:t'&lt;</t>
  </si>
  <si>
    <t>1.3.3</t>
  </si>
  <si>
    <t>1.3.4</t>
  </si>
  <si>
    <t>1.3.5</t>
  </si>
  <si>
    <t>;|f]t kl?rfng</t>
  </si>
  <si>
    <t>1.5.2</t>
  </si>
  <si>
    <t>cGo ;|f]t kl&lt;rfng</t>
  </si>
  <si>
    <t>cGo cfo</t>
  </si>
  <si>
    <t>1.7.1</t>
  </si>
  <si>
    <t>b)* hl&lt;jfgf</t>
  </si>
  <si>
    <t>1.7.2</t>
  </si>
  <si>
    <t>ef*f tyf axfnaf^ cfo</t>
  </si>
  <si>
    <t>1.7.3</t>
  </si>
  <si>
    <t>w&lt;f}^L hkmt</t>
  </si>
  <si>
    <t>1.7.5</t>
  </si>
  <si>
    <t>k]]ZsL lkmtf{</t>
  </si>
  <si>
    <t>1.7.6</t>
  </si>
  <si>
    <t>cGo ljljw cfo</t>
  </si>
  <si>
    <t>cfGtl&lt;s cfo ;|f]t hDdf</t>
  </si>
  <si>
    <t>#&lt;hUuf &lt;lhi^«];g z'Ns</t>
  </si>
  <si>
    <t>lh=lj=;= ;|f]t pkof]u s&lt;af^ afF*kmfF*</t>
  </si>
  <si>
    <t>&lt;fhZj afF*kmfF*af^ hDdf</t>
  </si>
  <si>
    <t>cfGtl/s cfo tkm{</t>
  </si>
  <si>
    <t>/fhZj afF8kmfF8 tkm{</t>
  </si>
  <si>
    <t xml:space="preserve">C0f lnPsf] </t>
  </si>
  <si>
    <t>tof&lt; ug]{</t>
  </si>
  <si>
    <t>hfFr ug]{</t>
  </si>
  <si>
    <t>k|dfl)ft ug]{{</t>
  </si>
  <si>
    <t>j}zfv dlxgfsf] dfl;s k|ult ljj/0f</t>
  </si>
  <si>
    <t>!@%)</t>
  </si>
  <si>
    <t>#!%</t>
  </si>
  <si>
    <t>^$</t>
  </si>
  <si>
    <t>&amp;(</t>
  </si>
  <si>
    <t>&amp;%$</t>
  </si>
  <si>
    <t>!@#</t>
  </si>
  <si>
    <t>tof/ ug]{</t>
  </si>
  <si>
    <t>k|dfl0ft ug]{</t>
  </si>
  <si>
    <t>)=(</t>
  </si>
  <si>
    <t>wf/f :+fVofdf, kfOksf] lsdLdf, l/he{jfo/sf] Ifdtfdf</t>
  </si>
  <si>
    <t>l/he{jfo/ #))) ln
kfO{k )=)* ls=dL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</si>
</sst>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_);\(0.0\)"/>
    <numFmt numFmtId="169" formatCode="0_);\(0\)"/>
    <numFmt numFmtId="170" formatCode="0.00_);\(0.00\)"/>
    <numFmt numFmtId="171" formatCode="yyyy/mm/dd"/>
    <numFmt numFmtId="172" formatCode="0.000000"/>
    <numFmt numFmtId="173" formatCode="0.00000"/>
    <numFmt numFmtId="174" formatCode="0.0000"/>
    <numFmt numFmtId="175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Preeti"/>
      <family val="0"/>
    </font>
    <font>
      <sz val="12"/>
      <color indexed="8"/>
      <name val="Preeti"/>
      <family val="0"/>
    </font>
    <font>
      <b/>
      <sz val="16"/>
      <color indexed="8"/>
      <name val="Preeti"/>
      <family val="0"/>
    </font>
    <font>
      <sz val="16"/>
      <color indexed="8"/>
      <name val="Calibri"/>
      <family val="2"/>
    </font>
    <font>
      <sz val="11"/>
      <color indexed="8"/>
      <name val="Preeti"/>
      <family val="0"/>
    </font>
    <font>
      <sz val="14"/>
      <color indexed="8"/>
      <name val="Preeti"/>
      <family val="0"/>
    </font>
    <font>
      <u val="single"/>
      <sz val="14.3"/>
      <color indexed="36"/>
      <name val="Calibri"/>
      <family val="2"/>
    </font>
    <font>
      <b/>
      <sz val="12"/>
      <color indexed="8"/>
      <name val="Preeti"/>
      <family val="0"/>
    </font>
    <font>
      <b/>
      <sz val="11"/>
      <color indexed="8"/>
      <name val="Shangrila Numeric"/>
      <family val="0"/>
    </font>
    <font>
      <sz val="11"/>
      <color indexed="8"/>
      <name val="Shangrila Numeric"/>
      <family val="0"/>
    </font>
    <font>
      <b/>
      <sz val="14"/>
      <color indexed="8"/>
      <name val="Preeti"/>
      <family val="0"/>
    </font>
    <font>
      <sz val="12"/>
      <color indexed="8"/>
      <name val="Shangrila Numeric"/>
      <family val="0"/>
    </font>
    <font>
      <sz val="10"/>
      <name val="Arial"/>
      <family val="2"/>
    </font>
    <font>
      <sz val="16"/>
      <color indexed="9"/>
      <name val="Preeti"/>
      <family val="0"/>
    </font>
    <font>
      <sz val="16"/>
      <color indexed="8"/>
      <name val="Symbol"/>
      <family val="1"/>
    </font>
    <font>
      <sz val="16"/>
      <color indexed="8"/>
      <name val="Times New Roman"/>
      <family val="1"/>
    </font>
    <font>
      <sz val="16"/>
      <color indexed="8"/>
      <name val="Wingdings"/>
      <family val="0"/>
    </font>
    <font>
      <sz val="16"/>
      <color indexed="8"/>
      <name val="Lucida Bright"/>
      <family val="1"/>
    </font>
    <font>
      <b/>
      <sz val="14"/>
      <color indexed="8"/>
      <name val="Shangrila Numeric"/>
      <family val="0"/>
    </font>
    <font>
      <b/>
      <sz val="14"/>
      <color indexed="8"/>
      <name val="Dev"/>
      <family val="0"/>
    </font>
    <font>
      <sz val="16"/>
      <color indexed="8"/>
      <name val="Dev"/>
      <family val="0"/>
    </font>
    <font>
      <b/>
      <sz val="10"/>
      <name val="Shangrila Numeric"/>
      <family val="0"/>
    </font>
    <font>
      <sz val="10"/>
      <name val="Shangrila Numer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Shangrila Numeric"/>
      <family val="0"/>
    </font>
    <font>
      <sz val="14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Shangrila Numeric"/>
      <family val="0"/>
    </font>
    <font>
      <b/>
      <sz val="11"/>
      <color theme="1"/>
      <name val="Shangrila Numeric"/>
      <family val="0"/>
    </font>
    <font>
      <sz val="12"/>
      <color theme="1"/>
      <name val="Calibri"/>
      <family val="2"/>
    </font>
    <font>
      <b/>
      <sz val="14"/>
      <color theme="1"/>
      <name val="Shangrila Numeric"/>
      <family val="0"/>
    </font>
    <font>
      <b/>
      <sz val="10"/>
      <color theme="1"/>
      <name val="Shangrila Numeric"/>
      <family val="0"/>
    </font>
    <font>
      <sz val="14"/>
      <color theme="1"/>
      <name val="Shangrila Numer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62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12" fillId="0" borderId="10" xfId="0" applyFont="1" applyBorder="1" applyAlignment="1">
      <alignment/>
    </xf>
    <xf numFmtId="0" fontId="65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2" xfId="0" applyFont="1" applyBorder="1" applyAlignment="1">
      <alignment wrapText="1"/>
    </xf>
    <xf numFmtId="0" fontId="6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6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 quotePrefix="1">
      <alignment vertical="top" wrapText="1"/>
    </xf>
    <xf numFmtId="0" fontId="5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 quotePrefix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6" fillId="0" borderId="22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 quotePrefix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left" vertical="top" wrapText="1" indent="5"/>
    </xf>
    <xf numFmtId="0" fontId="2" fillId="0" borderId="12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 indent="2"/>
    </xf>
    <xf numFmtId="0" fontId="2" fillId="0" borderId="18" xfId="0" applyFont="1" applyBorder="1" applyAlignment="1">
      <alignment horizontal="left" vertical="top" wrapText="1" indent="2"/>
    </xf>
    <xf numFmtId="0" fontId="2" fillId="0" borderId="19" xfId="0" applyFont="1" applyBorder="1" applyAlignment="1">
      <alignment horizontal="left" vertical="top" wrapText="1" indent="2"/>
    </xf>
    <xf numFmtId="0" fontId="2" fillId="0" borderId="23" xfId="0" applyFont="1" applyBorder="1" applyAlignment="1">
      <alignment horizontal="left" vertical="top" wrapText="1" indent="2"/>
    </xf>
    <xf numFmtId="0" fontId="0" fillId="0" borderId="0" xfId="0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3" fontId="67" fillId="0" borderId="12" xfId="42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43" fontId="66" fillId="0" borderId="12" xfId="42" applyFont="1" applyBorder="1" applyAlignment="1">
      <alignment horizontal="center" vertical="center"/>
    </xf>
    <xf numFmtId="0" fontId="2" fillId="0" borderId="23" xfId="0" applyFont="1" applyBorder="1" applyAlignment="1">
      <alignment vertical="top" wrapText="1"/>
    </xf>
    <xf numFmtId="0" fontId="68" fillId="0" borderId="0" xfId="0" applyFont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0" xfId="0" applyFont="1" applyBorder="1" applyAlignment="1">
      <alignment/>
    </xf>
    <xf numFmtId="43" fontId="0" fillId="0" borderId="0" xfId="42" applyFont="1" applyAlignment="1">
      <alignment/>
    </xf>
    <xf numFmtId="43" fontId="12" fillId="0" borderId="12" xfId="42" applyFont="1" applyFill="1" applyBorder="1" applyAlignment="1">
      <alignment horizontal="center" vertical="center"/>
    </xf>
    <xf numFmtId="43" fontId="67" fillId="0" borderId="13" xfId="42" applyFont="1" applyBorder="1" applyAlignment="1">
      <alignment horizontal="center" vertical="center"/>
    </xf>
    <xf numFmtId="43" fontId="20" fillId="0" borderId="0" xfId="42" applyFont="1" applyFill="1" applyBorder="1" applyAlignment="1">
      <alignment horizontal="center" vertical="center"/>
    </xf>
    <xf numFmtId="43" fontId="67" fillId="0" borderId="0" xfId="42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0" fontId="22" fillId="0" borderId="18" xfId="0" applyFont="1" applyBorder="1" applyAlignment="1" quotePrefix="1">
      <alignment horizontal="left" vertical="top" wrapText="1"/>
    </xf>
    <xf numFmtId="0" fontId="22" fillId="0" borderId="19" xfId="0" applyFont="1" applyBorder="1" applyAlignment="1" quotePrefix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2" xfId="0" applyFont="1" applyBorder="1" applyAlignment="1" quotePrefix="1">
      <alignment horizontal="left" vertical="top" wrapText="1"/>
    </xf>
    <xf numFmtId="0" fontId="22" fillId="0" borderId="12" xfId="0" applyFont="1" applyBorder="1" applyAlignment="1" quotePrefix="1">
      <alignment horizontal="left"/>
    </xf>
    <xf numFmtId="0" fontId="22" fillId="0" borderId="16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/>
    </xf>
    <xf numFmtId="0" fontId="69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43" fontId="23" fillId="0" borderId="12" xfId="42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43" fontId="23" fillId="0" borderId="12" xfId="0" applyNumberFormat="1" applyFont="1" applyBorder="1" applyAlignment="1">
      <alignment vertical="center"/>
    </xf>
    <xf numFmtId="43" fontId="24" fillId="0" borderId="12" xfId="0" applyNumberFormat="1" applyFont="1" applyBorder="1" applyAlignment="1">
      <alignment vertical="center"/>
    </xf>
    <xf numFmtId="0" fontId="62" fillId="0" borderId="12" xfId="0" applyFont="1" applyBorder="1" applyAlignment="1">
      <alignment/>
    </xf>
    <xf numFmtId="0" fontId="70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/>
    </xf>
    <xf numFmtId="0" fontId="66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2" fillId="0" borderId="17" xfId="0" applyFont="1" applyBorder="1" applyAlignment="1">
      <alignment/>
    </xf>
    <xf numFmtId="0" fontId="18" fillId="0" borderId="19" xfId="0" applyFont="1" applyBorder="1" applyAlignment="1">
      <alignment horizontal="left" vertical="top" wrapText="1" indent="5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2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E95" sqref="E95"/>
    </sheetView>
  </sheetViews>
  <sheetFormatPr defaultColWidth="9.140625" defaultRowHeight="15"/>
  <cols>
    <col min="1" max="1" width="52.421875" style="7" customWidth="1"/>
    <col min="2" max="2" width="19.7109375" style="7" customWidth="1"/>
    <col min="3" max="3" width="20.140625" style="7" customWidth="1"/>
    <col min="4" max="4" width="14.140625" style="7" customWidth="1"/>
    <col min="5" max="5" width="12.7109375" style="7" customWidth="1"/>
    <col min="6" max="6" width="10.421875" style="7" customWidth="1"/>
    <col min="7" max="16384" width="9.140625" style="7" customWidth="1"/>
  </cols>
  <sheetData>
    <row r="1" spans="1:10" ht="18">
      <c r="A1" s="181" t="s">
        <v>150</v>
      </c>
      <c r="B1" s="181"/>
      <c r="C1" s="181"/>
      <c r="D1" s="181"/>
      <c r="E1" s="181"/>
      <c r="F1" s="181"/>
      <c r="G1" s="5"/>
      <c r="H1" s="5"/>
      <c r="I1" s="5"/>
      <c r="J1" s="5"/>
    </row>
    <row r="2" spans="1:10" ht="18">
      <c r="A2" s="181" t="s">
        <v>148</v>
      </c>
      <c r="B2" s="181"/>
      <c r="C2" s="181"/>
      <c r="D2" s="181"/>
      <c r="E2" s="181"/>
      <c r="F2" s="181"/>
      <c r="G2" s="5"/>
      <c r="H2" s="5"/>
      <c r="I2" s="5"/>
      <c r="J2" s="5"/>
    </row>
    <row r="3" spans="1:10" ht="19.5">
      <c r="A3" s="182" t="s">
        <v>149</v>
      </c>
      <c r="B3" s="182"/>
      <c r="C3" s="182"/>
      <c r="D3" s="182"/>
      <c r="E3" s="182"/>
      <c r="F3" s="182"/>
      <c r="G3" s="29"/>
      <c r="H3" s="29"/>
      <c r="I3" s="29"/>
      <c r="J3" s="29"/>
    </row>
    <row r="4" spans="1:10" ht="19.5">
      <c r="A4" s="180" t="s">
        <v>32</v>
      </c>
      <c r="B4" s="180"/>
      <c r="C4" s="180"/>
      <c r="D4" s="180"/>
      <c r="E4" s="180"/>
      <c r="F4" s="180"/>
      <c r="G4" s="39"/>
      <c r="H4" s="39"/>
      <c r="I4" s="39"/>
      <c r="J4" s="39"/>
    </row>
    <row r="5" spans="1:10" ht="19.5">
      <c r="A5" s="180" t="s">
        <v>250</v>
      </c>
      <c r="B5" s="180"/>
      <c r="C5" s="180"/>
      <c r="D5" s="180"/>
      <c r="E5" s="180"/>
      <c r="F5" s="180"/>
      <c r="G5" s="39"/>
      <c r="H5" s="39"/>
      <c r="I5" s="39"/>
      <c r="J5" s="39"/>
    </row>
    <row r="6" spans="1:6" s="85" customFormat="1" ht="21">
      <c r="A6" s="111" t="s">
        <v>157</v>
      </c>
      <c r="B6" s="112"/>
      <c r="C6" s="113"/>
      <c r="D6" s="113"/>
      <c r="E6" s="114" t="s">
        <v>18</v>
      </c>
      <c r="F6" s="115"/>
    </row>
    <row r="7" spans="1:6" ht="21">
      <c r="A7" s="54" t="s">
        <v>40</v>
      </c>
      <c r="B7" s="56"/>
      <c r="C7" s="56"/>
      <c r="D7" s="56"/>
      <c r="E7" s="56"/>
      <c r="F7" s="58"/>
    </row>
    <row r="8" spans="1:6" ht="29.25" customHeight="1">
      <c r="A8" s="176" t="s">
        <v>41</v>
      </c>
      <c r="B8" s="176" t="s">
        <v>42</v>
      </c>
      <c r="C8" s="176" t="s">
        <v>158</v>
      </c>
      <c r="D8" s="176" t="s">
        <v>43</v>
      </c>
      <c r="E8" s="176" t="s">
        <v>44</v>
      </c>
      <c r="F8" s="176" t="s">
        <v>45</v>
      </c>
    </row>
    <row r="9" spans="1:6" ht="29.25" customHeight="1">
      <c r="A9" s="183"/>
      <c r="B9" s="183"/>
      <c r="C9" s="183"/>
      <c r="D9" s="183"/>
      <c r="E9" s="183"/>
      <c r="F9" s="183"/>
    </row>
    <row r="10" spans="1:6" ht="24" customHeight="1">
      <c r="A10" s="177"/>
      <c r="B10" s="177"/>
      <c r="C10" s="177"/>
      <c r="D10" s="177"/>
      <c r="E10" s="177"/>
      <c r="F10" s="177"/>
    </row>
    <row r="11" spans="1:6" ht="19.5" customHeight="1">
      <c r="A11" s="43" t="s">
        <v>46</v>
      </c>
      <c r="B11" s="44" t="s">
        <v>37</v>
      </c>
      <c r="C11" s="45"/>
      <c r="D11" s="45"/>
      <c r="E11" s="45"/>
      <c r="F11" s="45"/>
    </row>
    <row r="12" spans="1:6" ht="19.5" customHeight="1">
      <c r="A12" s="46" t="s">
        <v>47</v>
      </c>
      <c r="B12" s="47" t="s">
        <v>49</v>
      </c>
      <c r="C12" s="48"/>
      <c r="D12" s="48"/>
      <c r="E12" s="49"/>
      <c r="F12" s="48"/>
    </row>
    <row r="13" spans="1:6" ht="19.5" customHeight="1">
      <c r="A13" s="46" t="s">
        <v>48</v>
      </c>
      <c r="B13" s="47" t="s">
        <v>49</v>
      </c>
      <c r="C13" s="48" t="s">
        <v>259</v>
      </c>
      <c r="D13" s="48" t="s">
        <v>165</v>
      </c>
      <c r="E13" s="49" t="s">
        <v>252</v>
      </c>
      <c r="F13" s="48"/>
    </row>
    <row r="14" spans="1:6" ht="19.5" customHeight="1">
      <c r="A14" s="46" t="s">
        <v>50</v>
      </c>
      <c r="B14" s="47" t="s">
        <v>49</v>
      </c>
      <c r="C14" s="48"/>
      <c r="D14" s="48"/>
      <c r="E14" s="48"/>
      <c r="F14" s="48"/>
    </row>
    <row r="15" spans="1:6" ht="19.5" customHeight="1">
      <c r="A15" s="46" t="s">
        <v>51</v>
      </c>
      <c r="B15" s="47" t="s">
        <v>49</v>
      </c>
      <c r="C15" s="48" t="s">
        <v>4</v>
      </c>
      <c r="D15" s="48" t="s">
        <v>165</v>
      </c>
      <c r="E15" s="49" t="s">
        <v>253</v>
      </c>
      <c r="F15" s="48"/>
    </row>
    <row r="16" spans="1:6" ht="19.5" customHeight="1">
      <c r="A16" s="46" t="s">
        <v>166</v>
      </c>
      <c r="B16" s="47" t="s">
        <v>49</v>
      </c>
      <c r="C16" s="48"/>
      <c r="D16" s="48" t="s">
        <v>165</v>
      </c>
      <c r="E16" s="49" t="s">
        <v>256</v>
      </c>
      <c r="F16" s="48"/>
    </row>
    <row r="17" spans="1:6" ht="19.5" customHeight="1">
      <c r="A17" s="43" t="s">
        <v>52</v>
      </c>
      <c r="B17" s="47" t="s">
        <v>53</v>
      </c>
      <c r="C17" s="48"/>
      <c r="D17" s="48"/>
      <c r="E17" s="48"/>
      <c r="F17" s="48"/>
    </row>
    <row r="18" spans="1:6" ht="19.5" customHeight="1">
      <c r="A18" s="46" t="s">
        <v>54</v>
      </c>
      <c r="B18" s="47" t="s">
        <v>49</v>
      </c>
      <c r="C18" s="48"/>
      <c r="D18" s="48"/>
      <c r="E18" s="48"/>
      <c r="F18" s="48"/>
    </row>
    <row r="19" spans="1:6" ht="19.5" customHeight="1">
      <c r="A19" s="46" t="s">
        <v>55</v>
      </c>
      <c r="B19" s="47" t="s">
        <v>49</v>
      </c>
      <c r="C19" s="47"/>
      <c r="D19" s="48"/>
      <c r="E19" s="48"/>
      <c r="F19" s="48"/>
    </row>
    <row r="20" spans="1:6" ht="19.5" customHeight="1">
      <c r="A20" s="46" t="s">
        <v>56</v>
      </c>
      <c r="B20" s="47" t="s">
        <v>49</v>
      </c>
      <c r="C20" s="48"/>
      <c r="D20" s="48"/>
      <c r="E20" s="48"/>
      <c r="F20" s="48"/>
    </row>
    <row r="21" spans="1:6" ht="19.5" customHeight="1">
      <c r="A21" s="43" t="s">
        <v>57</v>
      </c>
      <c r="B21" s="47"/>
      <c r="C21" s="48"/>
      <c r="D21" s="48"/>
      <c r="E21" s="48"/>
      <c r="F21" s="48"/>
    </row>
    <row r="22" spans="1:6" ht="19.5" customHeight="1">
      <c r="A22" s="46" t="s">
        <v>58</v>
      </c>
      <c r="B22" s="47" t="s">
        <v>59</v>
      </c>
      <c r="C22" s="48"/>
      <c r="D22" s="48"/>
      <c r="E22" s="48"/>
      <c r="F22" s="48"/>
    </row>
    <row r="23" spans="1:6" ht="19.5" customHeight="1">
      <c r="A23" s="46" t="s">
        <v>60</v>
      </c>
      <c r="B23" s="47" t="s">
        <v>61</v>
      </c>
      <c r="C23" s="48"/>
      <c r="D23" s="48"/>
      <c r="E23" s="48"/>
      <c r="F23" s="48"/>
    </row>
    <row r="24" spans="1:6" ht="19.5" customHeight="1">
      <c r="A24" s="46" t="s">
        <v>62</v>
      </c>
      <c r="B24" s="47" t="s">
        <v>49</v>
      </c>
      <c r="C24" s="48"/>
      <c r="D24" s="48"/>
      <c r="E24" s="48"/>
      <c r="F24" s="48"/>
    </row>
    <row r="25" spans="1:6" ht="19.5" customHeight="1">
      <c r="A25" s="205" t="s">
        <v>63</v>
      </c>
      <c r="B25" s="76" t="s">
        <v>64</v>
      </c>
      <c r="C25" s="51"/>
      <c r="D25" s="51"/>
      <c r="E25" s="51"/>
      <c r="F25" s="51"/>
    </row>
    <row r="26" spans="1:6" ht="19.5" customHeight="1">
      <c r="A26" s="46" t="s">
        <v>65</v>
      </c>
      <c r="B26" s="47" t="s">
        <v>66</v>
      </c>
      <c r="C26" s="48"/>
      <c r="D26" s="48"/>
      <c r="E26" s="48"/>
      <c r="F26" s="48"/>
    </row>
    <row r="27" spans="1:6" ht="19.5" customHeight="1">
      <c r="A27" s="107" t="s">
        <v>67</v>
      </c>
      <c r="B27" s="75" t="s">
        <v>68</v>
      </c>
      <c r="C27" s="53"/>
      <c r="D27" s="53"/>
      <c r="E27" s="53"/>
      <c r="F27" s="53"/>
    </row>
    <row r="28" spans="1:6" ht="19.5" customHeight="1">
      <c r="A28" s="109" t="s">
        <v>69</v>
      </c>
      <c r="B28" s="44" t="s">
        <v>68</v>
      </c>
      <c r="C28" s="45"/>
      <c r="D28" s="45"/>
      <c r="E28" s="45"/>
      <c r="F28" s="45"/>
    </row>
    <row r="29" spans="1:6" ht="78">
      <c r="A29" s="46" t="s">
        <v>70</v>
      </c>
      <c r="B29" s="47" t="s">
        <v>260</v>
      </c>
      <c r="C29" s="48" t="s">
        <v>261</v>
      </c>
      <c r="D29" s="48" t="s">
        <v>165</v>
      </c>
      <c r="E29" s="49" t="s">
        <v>254</v>
      </c>
      <c r="F29" s="48"/>
    </row>
    <row r="30" spans="1:6" ht="19.5" customHeight="1">
      <c r="A30" s="46" t="s">
        <v>71</v>
      </c>
      <c r="B30" s="47" t="s">
        <v>68</v>
      </c>
      <c r="C30" s="48"/>
      <c r="D30" s="48"/>
      <c r="E30" s="48"/>
      <c r="F30" s="48"/>
    </row>
    <row r="31" spans="1:6" ht="19.5" customHeight="1">
      <c r="A31" s="43" t="s">
        <v>72</v>
      </c>
      <c r="B31" s="47" t="s">
        <v>49</v>
      </c>
      <c r="C31" s="48"/>
      <c r="D31" s="48"/>
      <c r="E31" s="48"/>
      <c r="F31" s="48"/>
    </row>
    <row r="32" spans="1:6" ht="19.5" customHeight="1">
      <c r="A32" s="46" t="s">
        <v>73</v>
      </c>
      <c r="B32" s="47" t="s">
        <v>49</v>
      </c>
      <c r="C32" s="48"/>
      <c r="D32" s="48"/>
      <c r="E32" s="48"/>
      <c r="F32" s="48"/>
    </row>
    <row r="33" spans="1:6" ht="19.5" customHeight="1">
      <c r="A33" s="46" t="s">
        <v>74</v>
      </c>
      <c r="B33" s="47" t="s">
        <v>61</v>
      </c>
      <c r="C33" s="48"/>
      <c r="D33" s="48"/>
      <c r="E33" s="48"/>
      <c r="F33" s="48"/>
    </row>
    <row r="34" spans="1:6" ht="19.5" customHeight="1">
      <c r="A34" s="43" t="s">
        <v>75</v>
      </c>
      <c r="B34" s="47" t="s">
        <v>76</v>
      </c>
      <c r="C34" s="48"/>
      <c r="D34" s="48"/>
      <c r="E34" s="48"/>
      <c r="F34" s="48"/>
    </row>
    <row r="35" spans="1:6" ht="19.5" customHeight="1">
      <c r="A35" s="46" t="s">
        <v>77</v>
      </c>
      <c r="B35" s="47" t="s">
        <v>59</v>
      </c>
      <c r="C35" s="48"/>
      <c r="D35" s="48"/>
      <c r="E35" s="48"/>
      <c r="F35" s="48"/>
    </row>
    <row r="36" spans="1:6" ht="19.5" customHeight="1">
      <c r="A36" s="46" t="s">
        <v>78</v>
      </c>
      <c r="B36" s="47" t="s">
        <v>68</v>
      </c>
      <c r="C36" s="48"/>
      <c r="D36" s="48"/>
      <c r="E36" s="48"/>
      <c r="F36" s="48"/>
    </row>
    <row r="37" spans="1:6" ht="19.5" customHeight="1">
      <c r="A37" s="43" t="s">
        <v>79</v>
      </c>
      <c r="B37" s="47" t="s">
        <v>80</v>
      </c>
      <c r="C37" s="48"/>
      <c r="D37" s="48"/>
      <c r="E37" s="48"/>
      <c r="F37" s="48"/>
    </row>
    <row r="38" spans="1:6" ht="19.5" customHeight="1">
      <c r="A38" s="46" t="s">
        <v>81</v>
      </c>
      <c r="B38" s="47" t="s">
        <v>49</v>
      </c>
      <c r="C38" s="48"/>
      <c r="D38" s="48"/>
      <c r="E38" s="48"/>
      <c r="F38" s="48"/>
    </row>
    <row r="39" spans="1:6" ht="19.5" customHeight="1">
      <c r="A39" s="46" t="s">
        <v>82</v>
      </c>
      <c r="B39" s="47" t="s">
        <v>68</v>
      </c>
      <c r="C39" s="48" t="s">
        <v>4</v>
      </c>
      <c r="D39" s="48" t="s">
        <v>165</v>
      </c>
      <c r="E39" s="49" t="s">
        <v>251</v>
      </c>
      <c r="F39" s="48"/>
    </row>
    <row r="40" spans="1:6" ht="19.5" customHeight="1">
      <c r="A40" s="46" t="s">
        <v>159</v>
      </c>
      <c r="B40" s="47" t="s">
        <v>49</v>
      </c>
      <c r="C40" s="48"/>
      <c r="D40" s="48"/>
      <c r="E40" s="48"/>
      <c r="F40" s="48"/>
    </row>
    <row r="41" spans="1:6" ht="19.5" customHeight="1">
      <c r="A41" s="46" t="s">
        <v>83</v>
      </c>
      <c r="B41" s="47" t="s">
        <v>49</v>
      </c>
      <c r="C41" s="48"/>
      <c r="D41" s="48"/>
      <c r="E41" s="49"/>
      <c r="F41" s="48"/>
    </row>
    <row r="42" spans="1:6" ht="19.5" customHeight="1">
      <c r="A42" s="46" t="s">
        <v>84</v>
      </c>
      <c r="B42" s="47" t="s">
        <v>49</v>
      </c>
      <c r="C42" s="49"/>
      <c r="D42" s="48"/>
      <c r="E42" s="49"/>
      <c r="F42" s="48"/>
    </row>
    <row r="43" spans="1:6" ht="19.5" customHeight="1">
      <c r="A43" s="43" t="s">
        <v>85</v>
      </c>
      <c r="B43" s="50"/>
      <c r="C43" s="48"/>
      <c r="D43" s="48"/>
      <c r="E43" s="48"/>
      <c r="F43" s="48"/>
    </row>
    <row r="44" spans="1:6" ht="19.5" customHeight="1">
      <c r="A44" s="46" t="s">
        <v>86</v>
      </c>
      <c r="B44" s="50"/>
      <c r="C44" s="48"/>
      <c r="D44" s="48"/>
      <c r="E44" s="48"/>
      <c r="F44" s="48"/>
    </row>
    <row r="45" spans="1:6" ht="19.5" customHeight="1">
      <c r="A45" s="206" t="s">
        <v>164</v>
      </c>
      <c r="B45" s="207"/>
      <c r="C45" s="53"/>
      <c r="D45" s="53" t="s">
        <v>167</v>
      </c>
      <c r="E45" s="52" t="s">
        <v>255</v>
      </c>
      <c r="F45" s="53"/>
    </row>
    <row r="46" spans="1:6" ht="19.5">
      <c r="A46" s="53" t="s">
        <v>87</v>
      </c>
      <c r="B46" s="53" t="s">
        <v>38</v>
      </c>
      <c r="C46" s="53" t="s">
        <v>4</v>
      </c>
      <c r="D46" s="53" t="s">
        <v>165</v>
      </c>
      <c r="E46" s="53" t="s">
        <v>168</v>
      </c>
      <c r="F46" s="53"/>
    </row>
    <row r="47" spans="1:6" ht="19.5" customHeight="1">
      <c r="A47" s="54" t="s">
        <v>88</v>
      </c>
      <c r="B47" s="55"/>
      <c r="C47" s="56"/>
      <c r="D47" s="57"/>
      <c r="E47" s="58"/>
      <c r="F47" s="56"/>
    </row>
    <row r="48" spans="1:6" ht="19.5" customHeight="1">
      <c r="A48" s="176" t="s">
        <v>41</v>
      </c>
      <c r="B48" s="176" t="s">
        <v>89</v>
      </c>
      <c r="C48" s="59" t="s">
        <v>35</v>
      </c>
      <c r="D48" s="178" t="s">
        <v>90</v>
      </c>
      <c r="E48" s="179"/>
      <c r="F48" s="56"/>
    </row>
    <row r="49" spans="1:6" ht="19.5" customHeight="1">
      <c r="A49" s="177"/>
      <c r="B49" s="177"/>
      <c r="C49" s="60" t="s">
        <v>91</v>
      </c>
      <c r="D49" s="61" t="s">
        <v>92</v>
      </c>
      <c r="E49" s="61" t="s">
        <v>93</v>
      </c>
      <c r="F49" s="56"/>
    </row>
    <row r="50" spans="1:6" ht="19.5" customHeight="1">
      <c r="A50" s="62" t="s">
        <v>94</v>
      </c>
      <c r="B50" s="48" t="s">
        <v>95</v>
      </c>
      <c r="C50" s="173"/>
      <c r="D50" s="174"/>
      <c r="E50" s="184"/>
      <c r="F50" s="56"/>
    </row>
    <row r="51" spans="1:6" ht="19.5" customHeight="1">
      <c r="A51" s="62" t="s">
        <v>96</v>
      </c>
      <c r="B51" s="48" t="s">
        <v>49</v>
      </c>
      <c r="C51" s="174"/>
      <c r="D51" s="174"/>
      <c r="E51" s="185"/>
      <c r="F51" s="56"/>
    </row>
    <row r="52" spans="1:6" ht="19.5" customHeight="1">
      <c r="A52" s="62" t="s">
        <v>97</v>
      </c>
      <c r="B52" s="48" t="s">
        <v>49</v>
      </c>
      <c r="C52" s="174"/>
      <c r="D52" s="174"/>
      <c r="E52" s="185"/>
      <c r="F52" s="56"/>
    </row>
    <row r="53" spans="1:6" ht="19.5" customHeight="1">
      <c r="A53" s="62" t="s">
        <v>98</v>
      </c>
      <c r="B53" s="53" t="s">
        <v>49</v>
      </c>
      <c r="C53" s="175"/>
      <c r="D53" s="174"/>
      <c r="E53" s="186"/>
      <c r="F53" s="56"/>
    </row>
    <row r="54" spans="1:6" ht="25.5" customHeight="1">
      <c r="A54" s="51" t="s">
        <v>8</v>
      </c>
      <c r="B54" s="51"/>
      <c r="C54" s="64"/>
      <c r="D54" s="51"/>
      <c r="E54" s="51"/>
      <c r="F54" s="121"/>
    </row>
    <row r="55" spans="1:6" ht="25.5" customHeight="1">
      <c r="A55" s="40" t="s">
        <v>99</v>
      </c>
      <c r="B55" s="41"/>
      <c r="C55" s="41"/>
      <c r="D55" s="110"/>
      <c r="E55" s="42"/>
      <c r="F55" s="41"/>
    </row>
    <row r="56" spans="1:6" ht="25.5" customHeight="1">
      <c r="A56" s="176" t="s">
        <v>41</v>
      </c>
      <c r="B56" s="176" t="s">
        <v>89</v>
      </c>
      <c r="C56" s="65" t="s">
        <v>35</v>
      </c>
      <c r="D56" s="178" t="s">
        <v>90</v>
      </c>
      <c r="E56" s="179"/>
      <c r="F56" s="56"/>
    </row>
    <row r="57" spans="1:6" ht="39">
      <c r="A57" s="177"/>
      <c r="B57" s="177"/>
      <c r="C57" s="59" t="s">
        <v>100</v>
      </c>
      <c r="D57" s="61" t="s">
        <v>101</v>
      </c>
      <c r="E57" s="66" t="s">
        <v>93</v>
      </c>
      <c r="F57" s="56"/>
    </row>
    <row r="58" spans="1:6" ht="25.5" customHeight="1">
      <c r="A58" s="67" t="s">
        <v>102</v>
      </c>
      <c r="B58" s="68" t="s">
        <v>68</v>
      </c>
      <c r="C58" s="69"/>
      <c r="D58" s="69"/>
      <c r="E58" s="69"/>
      <c r="F58" s="56"/>
    </row>
    <row r="59" spans="1:6" ht="17.25" customHeight="1">
      <c r="A59" s="67" t="s">
        <v>103</v>
      </c>
      <c r="B59" s="68" t="s">
        <v>49</v>
      </c>
      <c r="C59" s="70"/>
      <c r="D59" s="70"/>
      <c r="E59" s="70"/>
      <c r="F59" s="56"/>
    </row>
    <row r="60" spans="1:6" ht="17.25" customHeight="1">
      <c r="A60" s="67" t="s">
        <v>104</v>
      </c>
      <c r="B60" s="68" t="s">
        <v>49</v>
      </c>
      <c r="C60" s="70"/>
      <c r="D60" s="70"/>
      <c r="E60" s="70"/>
      <c r="F60" s="56"/>
    </row>
    <row r="61" spans="1:6" ht="17.25" customHeight="1">
      <c r="A61" s="71" t="s">
        <v>105</v>
      </c>
      <c r="B61" s="68" t="s">
        <v>49</v>
      </c>
      <c r="C61" s="72"/>
      <c r="D61" s="73"/>
      <c r="E61" s="72"/>
      <c r="F61" s="56"/>
    </row>
    <row r="62" spans="1:6" ht="17.25" customHeight="1">
      <c r="A62" s="51" t="s">
        <v>106</v>
      </c>
      <c r="B62" s="51"/>
      <c r="C62" s="74"/>
      <c r="D62" s="74"/>
      <c r="E62" s="73"/>
      <c r="F62" s="56"/>
    </row>
    <row r="63" spans="1:6" ht="17.25" customHeight="1">
      <c r="A63" s="208" t="s">
        <v>107</v>
      </c>
      <c r="B63" s="56"/>
      <c r="C63" s="56"/>
      <c r="D63" s="56"/>
      <c r="E63" s="56"/>
      <c r="F63" s="56"/>
    </row>
    <row r="64" spans="1:6" ht="17.25" customHeight="1">
      <c r="A64" s="210" t="s">
        <v>41</v>
      </c>
      <c r="B64" s="210" t="s">
        <v>108</v>
      </c>
      <c r="C64" s="210" t="s">
        <v>160</v>
      </c>
      <c r="D64" s="210"/>
      <c r="E64" s="211"/>
      <c r="F64" s="211"/>
    </row>
    <row r="65" spans="1:6" ht="17.25" customHeight="1">
      <c r="A65" s="210"/>
      <c r="B65" s="210"/>
      <c r="C65" s="76" t="s">
        <v>109</v>
      </c>
      <c r="D65" s="76" t="s">
        <v>110</v>
      </c>
      <c r="E65" s="211"/>
      <c r="F65" s="211"/>
    </row>
    <row r="66" spans="1:6" ht="17.25" customHeight="1">
      <c r="A66" s="209" t="s">
        <v>111</v>
      </c>
      <c r="B66" s="48" t="s">
        <v>112</v>
      </c>
      <c r="C66" s="165" t="s">
        <v>113</v>
      </c>
      <c r="D66" s="166"/>
      <c r="E66" s="56"/>
      <c r="F66" s="56"/>
    </row>
    <row r="67" spans="1:6" ht="17.25" customHeight="1">
      <c r="A67" s="77" t="s">
        <v>114</v>
      </c>
      <c r="B67" s="48"/>
      <c r="C67" s="165"/>
      <c r="D67" s="166"/>
      <c r="E67" s="56"/>
      <c r="F67" s="56"/>
    </row>
    <row r="68" spans="1:6" ht="17.25" customHeight="1">
      <c r="A68" s="77" t="s">
        <v>115</v>
      </c>
      <c r="B68" s="48" t="s">
        <v>116</v>
      </c>
      <c r="C68" s="165"/>
      <c r="D68" s="166"/>
      <c r="E68" s="56"/>
      <c r="F68" s="56"/>
    </row>
    <row r="69" spans="1:6" ht="17.25" customHeight="1">
      <c r="A69" s="77" t="s">
        <v>117</v>
      </c>
      <c r="B69" s="48" t="s">
        <v>118</v>
      </c>
      <c r="C69" s="165"/>
      <c r="D69" s="166"/>
      <c r="E69" s="56"/>
      <c r="F69" s="56"/>
    </row>
    <row r="70" spans="1:6" ht="17.25" customHeight="1">
      <c r="A70" s="77" t="s">
        <v>119</v>
      </c>
      <c r="B70" s="48"/>
      <c r="C70" s="165"/>
      <c r="D70" s="166"/>
      <c r="E70" s="56"/>
      <c r="F70" s="56"/>
    </row>
    <row r="71" spans="1:6" ht="17.25" customHeight="1">
      <c r="A71" s="77" t="s">
        <v>120</v>
      </c>
      <c r="B71" s="52" t="s">
        <v>121</v>
      </c>
      <c r="C71" s="167"/>
      <c r="D71" s="168"/>
      <c r="E71" s="56"/>
      <c r="F71" s="56"/>
    </row>
    <row r="72" spans="1:6" ht="17.25" customHeight="1">
      <c r="A72" s="78" t="s">
        <v>8</v>
      </c>
      <c r="B72" s="68"/>
      <c r="C72" s="51"/>
      <c r="D72" s="51"/>
      <c r="E72" s="56"/>
      <c r="F72" s="56"/>
    </row>
    <row r="73" spans="1:6" ht="17.25" customHeight="1">
      <c r="A73" s="78" t="s">
        <v>161</v>
      </c>
      <c r="B73" s="45" t="s">
        <v>108</v>
      </c>
      <c r="C73" s="169" t="s">
        <v>156</v>
      </c>
      <c r="D73" s="170"/>
      <c r="E73" s="56"/>
      <c r="F73" s="56"/>
    </row>
    <row r="74" spans="1:6" ht="17.25" customHeight="1">
      <c r="A74" s="79" t="s">
        <v>122</v>
      </c>
      <c r="B74" s="45"/>
      <c r="C74" s="63"/>
      <c r="D74" s="80"/>
      <c r="E74" s="56"/>
      <c r="F74" s="56"/>
    </row>
    <row r="75" spans="1:6" ht="17.25" customHeight="1">
      <c r="A75" s="79" t="s">
        <v>123</v>
      </c>
      <c r="B75" s="123">
        <f>566+38</f>
        <v>604</v>
      </c>
      <c r="C75" s="128">
        <v>38</v>
      </c>
      <c r="D75" s="129"/>
      <c r="E75" s="56"/>
      <c r="F75" s="56"/>
    </row>
    <row r="76" spans="1:6" ht="21">
      <c r="A76" s="79" t="s">
        <v>124</v>
      </c>
      <c r="B76" s="124">
        <f>556+41</f>
        <v>597</v>
      </c>
      <c r="C76" s="130">
        <v>41</v>
      </c>
      <c r="D76" s="131"/>
      <c r="E76" s="56"/>
      <c r="F76" s="56"/>
    </row>
    <row r="77" spans="1:6" ht="21">
      <c r="A77" s="81" t="s">
        <v>125</v>
      </c>
      <c r="B77" s="125"/>
      <c r="C77" s="132"/>
      <c r="D77" s="133"/>
      <c r="E77" s="56"/>
      <c r="F77" s="56"/>
    </row>
    <row r="78" spans="1:6" ht="21">
      <c r="A78" s="82" t="s">
        <v>126</v>
      </c>
      <c r="B78" s="123">
        <f>89+7</f>
        <v>96</v>
      </c>
      <c r="C78" s="128">
        <v>7</v>
      </c>
      <c r="D78" s="129"/>
      <c r="E78" s="56"/>
      <c r="F78" s="56"/>
    </row>
    <row r="79" spans="1:6" ht="21">
      <c r="A79" s="83" t="s">
        <v>127</v>
      </c>
      <c r="B79" s="124">
        <f>105+3</f>
        <v>108</v>
      </c>
      <c r="C79" s="130">
        <v>3</v>
      </c>
      <c r="D79" s="131"/>
      <c r="E79" s="56"/>
      <c r="F79" s="56"/>
    </row>
    <row r="80" spans="1:6" ht="21">
      <c r="A80" s="84" t="s">
        <v>162</v>
      </c>
      <c r="B80" s="126">
        <f>52+8</f>
        <v>60</v>
      </c>
      <c r="C80" s="171">
        <v>8</v>
      </c>
      <c r="D80" s="172"/>
      <c r="E80" s="56"/>
      <c r="F80" s="56"/>
    </row>
    <row r="81" spans="1:6" ht="21">
      <c r="A81" s="38" t="s">
        <v>155</v>
      </c>
      <c r="B81" s="127">
        <f>363+22</f>
        <v>385</v>
      </c>
      <c r="C81" s="134">
        <v>22</v>
      </c>
      <c r="D81" s="134"/>
      <c r="E81" s="56"/>
      <c r="F81" s="56"/>
    </row>
    <row r="82" spans="1:6" ht="21">
      <c r="A82" s="38" t="s">
        <v>163</v>
      </c>
      <c r="B82" s="127">
        <v>3</v>
      </c>
      <c r="C82" s="134">
        <v>0</v>
      </c>
      <c r="D82" s="134"/>
      <c r="E82" s="56"/>
      <c r="F82" s="56"/>
    </row>
    <row r="83" spans="5:6" ht="15">
      <c r="E83" s="85"/>
      <c r="F83" s="85"/>
    </row>
    <row r="84" spans="1:6" ht="19.5">
      <c r="A84" s="212"/>
      <c r="B84" s="212"/>
      <c r="C84" s="212"/>
      <c r="D84" s="212"/>
      <c r="E84" s="212"/>
      <c r="F84" s="212"/>
    </row>
    <row r="85" spans="3:6" ht="19.5">
      <c r="C85" s="212"/>
      <c r="F85" s="212"/>
    </row>
    <row r="86" spans="1:6" ht="19.5">
      <c r="A86" s="212"/>
      <c r="B86" s="212"/>
      <c r="C86" s="212"/>
      <c r="D86" s="212"/>
      <c r="E86" s="212"/>
      <c r="F86" s="212"/>
    </row>
    <row r="88" spans="1:5" ht="19.5">
      <c r="A88" s="212" t="s">
        <v>257</v>
      </c>
      <c r="B88" s="212" t="s">
        <v>248</v>
      </c>
      <c r="E88" s="212" t="s">
        <v>258</v>
      </c>
    </row>
  </sheetData>
  <sheetProtection/>
  <mergeCells count="26">
    <mergeCell ref="A64:A65"/>
    <mergeCell ref="B8:B10"/>
    <mergeCell ref="C8:C10"/>
    <mergeCell ref="D8:D10"/>
    <mergeCell ref="E8:E10"/>
    <mergeCell ref="F8:F10"/>
    <mergeCell ref="A48:A49"/>
    <mergeCell ref="B48:B49"/>
    <mergeCell ref="D48:E48"/>
    <mergeCell ref="E50:E53"/>
    <mergeCell ref="A56:A57"/>
    <mergeCell ref="B56:B57"/>
    <mergeCell ref="D56:E56"/>
    <mergeCell ref="A5:F5"/>
    <mergeCell ref="A1:F1"/>
    <mergeCell ref="A2:F2"/>
    <mergeCell ref="A3:F3"/>
    <mergeCell ref="A4:F4"/>
    <mergeCell ref="A8:A10"/>
    <mergeCell ref="B64:B65"/>
    <mergeCell ref="C64:D64"/>
    <mergeCell ref="C66:D71"/>
    <mergeCell ref="C73:D73"/>
    <mergeCell ref="C80:D80"/>
    <mergeCell ref="C50:C53"/>
    <mergeCell ref="D50:D53"/>
  </mergeCells>
  <printOptions/>
  <pageMargins left="0.72" right="0.59" top="0.34" bottom="0.32" header="0.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="115" zoomScaleSheetLayoutView="115" zoomScalePageLayoutView="0" workbookViewId="0" topLeftCell="A16">
      <selection activeCell="K35" sqref="K35"/>
    </sheetView>
  </sheetViews>
  <sheetFormatPr defaultColWidth="9.140625" defaultRowHeight="15"/>
  <cols>
    <col min="1" max="1" width="7.00390625" style="25" customWidth="1"/>
    <col min="2" max="2" width="34.00390625" style="7" customWidth="1"/>
    <col min="3" max="3" width="9.140625" style="89" bestFit="1" customWidth="1"/>
    <col min="4" max="4" width="6.421875" style="7" bestFit="1" customWidth="1"/>
    <col min="5" max="5" width="7.8515625" style="7" bestFit="1" customWidth="1"/>
    <col min="6" max="6" width="9.8515625" style="7" bestFit="1" customWidth="1"/>
    <col min="7" max="7" width="7.8515625" style="7" bestFit="1" customWidth="1"/>
    <col min="8" max="8" width="9.140625" style="7" customWidth="1"/>
    <col min="9" max="9" width="7.8515625" style="7" bestFit="1" customWidth="1"/>
    <col min="10" max="10" width="6.421875" style="7" bestFit="1" customWidth="1"/>
    <col min="11" max="11" width="7.8515625" style="7" bestFit="1" customWidth="1"/>
    <col min="12" max="12" width="6.421875" style="7" bestFit="1" customWidth="1"/>
    <col min="13" max="13" width="8.28125" style="7" customWidth="1"/>
    <col min="14" max="14" width="7.57421875" style="7" bestFit="1" customWidth="1"/>
    <col min="15" max="15" width="11.7109375" style="7" bestFit="1" customWidth="1"/>
    <col min="16" max="16" width="7.57421875" style="7" bestFit="1" customWidth="1"/>
    <col min="17" max="17" width="11.140625" style="116" bestFit="1" customWidth="1"/>
    <col min="18" max="18" width="11.421875" style="7" customWidth="1"/>
    <col min="19" max="16384" width="9.140625" style="7" customWidth="1"/>
  </cols>
  <sheetData>
    <row r="1" spans="1:17" ht="19.5">
      <c r="A1" s="182" t="s">
        <v>128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8" ht="19.5" customHeight="1">
      <c r="A2" s="181" t="s">
        <v>129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19.5">
      <c r="A3" s="182" t="s">
        <v>169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4" spans="1:18" ht="19.5">
      <c r="A4" s="182" t="s">
        <v>31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5" ht="19.5">
      <c r="A5" s="23"/>
      <c r="B5" s="10" t="s">
        <v>151</v>
      </c>
      <c r="C5" s="10"/>
      <c r="D5" s="1"/>
      <c r="E5" s="1"/>
      <c r="F5" s="1"/>
      <c r="G5" s="2"/>
      <c r="H5" s="1"/>
      <c r="I5" s="1"/>
      <c r="J5" s="1"/>
      <c r="K5" s="2"/>
      <c r="M5" s="4" t="s">
        <v>18</v>
      </c>
      <c r="N5" s="4"/>
      <c r="O5" s="4"/>
    </row>
    <row r="6" spans="1:18" s="11" customFormat="1" ht="18">
      <c r="A6" s="193" t="s">
        <v>13</v>
      </c>
      <c r="B6" s="190" t="s">
        <v>0</v>
      </c>
      <c r="C6" s="193" t="s">
        <v>146</v>
      </c>
      <c r="D6" s="188" t="s">
        <v>170</v>
      </c>
      <c r="E6" s="189"/>
      <c r="F6" s="189"/>
      <c r="G6" s="189"/>
      <c r="H6" s="188" t="s">
        <v>171</v>
      </c>
      <c r="I6" s="189"/>
      <c r="J6" s="189"/>
      <c r="K6" s="189"/>
      <c r="L6" s="197" t="s">
        <v>140</v>
      </c>
      <c r="M6" s="197"/>
      <c r="N6" s="203"/>
      <c r="O6" s="197" t="s">
        <v>143</v>
      </c>
      <c r="P6" s="197"/>
      <c r="Q6" s="197"/>
      <c r="R6" s="197"/>
    </row>
    <row r="7" spans="1:18" s="11" customFormat="1" ht="18">
      <c r="A7" s="194"/>
      <c r="B7" s="196"/>
      <c r="C7" s="196"/>
      <c r="D7" s="188" t="s">
        <v>144</v>
      </c>
      <c r="E7" s="189"/>
      <c r="F7" s="188" t="s">
        <v>36</v>
      </c>
      <c r="G7" s="189"/>
      <c r="H7" s="188" t="s">
        <v>144</v>
      </c>
      <c r="I7" s="189"/>
      <c r="J7" s="188" t="s">
        <v>36</v>
      </c>
      <c r="K7" s="189"/>
      <c r="L7" s="190" t="s">
        <v>1</v>
      </c>
      <c r="M7" s="190" t="s">
        <v>2</v>
      </c>
      <c r="N7" s="201" t="s">
        <v>39</v>
      </c>
      <c r="O7" s="198" t="s">
        <v>145</v>
      </c>
      <c r="P7" s="198" t="s">
        <v>141</v>
      </c>
      <c r="Q7" s="198"/>
      <c r="R7" s="187" t="s">
        <v>142</v>
      </c>
    </row>
    <row r="8" spans="1:18" s="11" customFormat="1" ht="18">
      <c r="A8" s="195"/>
      <c r="B8" s="191"/>
      <c r="C8" s="191"/>
      <c r="D8" s="19" t="s">
        <v>1</v>
      </c>
      <c r="E8" s="20" t="s">
        <v>2</v>
      </c>
      <c r="F8" s="19" t="s">
        <v>1</v>
      </c>
      <c r="G8" s="20" t="s">
        <v>2</v>
      </c>
      <c r="H8" s="19" t="s">
        <v>1</v>
      </c>
      <c r="I8" s="20" t="s">
        <v>2</v>
      </c>
      <c r="J8" s="19" t="s">
        <v>1</v>
      </c>
      <c r="K8" s="20" t="s">
        <v>2</v>
      </c>
      <c r="L8" s="191"/>
      <c r="M8" s="191"/>
      <c r="N8" s="202"/>
      <c r="O8" s="198"/>
      <c r="P8" s="21" t="s">
        <v>9</v>
      </c>
      <c r="Q8" s="117" t="s">
        <v>10</v>
      </c>
      <c r="R8" s="187"/>
    </row>
    <row r="9" spans="1:18" s="18" customFormat="1" ht="18.75">
      <c r="A9" s="20" t="s">
        <v>12</v>
      </c>
      <c r="B9" s="17" t="s">
        <v>14</v>
      </c>
      <c r="C9" s="32">
        <f>C14+C19</f>
        <v>28884</v>
      </c>
      <c r="D9" s="32">
        <f>D14+D19</f>
        <v>6609</v>
      </c>
      <c r="E9" s="32">
        <f aca="true" t="shared" si="0" ref="E9:O9">E14+E19</f>
        <v>21888</v>
      </c>
      <c r="F9" s="32">
        <f t="shared" si="0"/>
        <v>4088</v>
      </c>
      <c r="G9" s="32">
        <f t="shared" si="0"/>
        <v>10608</v>
      </c>
      <c r="H9" s="32">
        <f>H14+H19</f>
        <v>1958</v>
      </c>
      <c r="I9" s="32">
        <f>I14+I19</f>
        <v>8498</v>
      </c>
      <c r="J9" s="32">
        <f>J14+J19</f>
        <v>666</v>
      </c>
      <c r="K9" s="32">
        <f>K14+K19</f>
        <v>1107</v>
      </c>
      <c r="L9" s="32">
        <f>L14+L19</f>
        <v>2521</v>
      </c>
      <c r="M9" s="32">
        <f t="shared" si="0"/>
        <v>11280</v>
      </c>
      <c r="N9" s="32">
        <f>N14+N19</f>
        <v>13801</v>
      </c>
      <c r="O9" s="33">
        <f t="shared" si="0"/>
        <v>0</v>
      </c>
      <c r="P9" s="32">
        <f>P14+P19</f>
        <v>983</v>
      </c>
      <c r="Q9" s="118">
        <f>Q14+Q19</f>
        <v>16.96875539444157</v>
      </c>
      <c r="R9" s="33">
        <f>R14+R19</f>
        <v>983</v>
      </c>
    </row>
    <row r="10" spans="1:18" s="18" customFormat="1" ht="18.75">
      <c r="A10" s="20" t="s">
        <v>3</v>
      </c>
      <c r="B10" s="17" t="s">
        <v>20</v>
      </c>
      <c r="C10" s="91"/>
      <c r="D10" s="35"/>
      <c r="E10" s="37"/>
      <c r="F10" s="36"/>
      <c r="G10" s="37"/>
      <c r="H10" s="35"/>
      <c r="I10" s="37"/>
      <c r="J10" s="36"/>
      <c r="K10" s="37"/>
      <c r="L10" s="37"/>
      <c r="M10" s="37"/>
      <c r="N10" s="35"/>
      <c r="O10" s="33"/>
      <c r="P10" s="33"/>
      <c r="Q10" s="96"/>
      <c r="R10" s="33"/>
    </row>
    <row r="11" spans="1:18" ht="15.75">
      <c r="A11" s="87" t="s">
        <v>130</v>
      </c>
      <c r="B11" s="8" t="s">
        <v>153</v>
      </c>
      <c r="C11" s="92">
        <v>0</v>
      </c>
      <c r="D11" s="31">
        <v>0</v>
      </c>
      <c r="E11" s="30">
        <v>0</v>
      </c>
      <c r="F11" s="34">
        <v>0</v>
      </c>
      <c r="G11" s="30"/>
      <c r="H11" s="31">
        <v>0</v>
      </c>
      <c r="I11" s="30">
        <v>0</v>
      </c>
      <c r="J11" s="34">
        <v>0</v>
      </c>
      <c r="K11" s="30">
        <v>0</v>
      </c>
      <c r="L11" s="30">
        <f>D11-F11</f>
        <v>0</v>
      </c>
      <c r="M11" s="30">
        <f aca="true" t="shared" si="1" ref="L11:M13">E11-G11</f>
        <v>0</v>
      </c>
      <c r="N11" s="31">
        <f>SUM(L11:M11)</f>
        <v>0</v>
      </c>
      <c r="O11" s="30">
        <f aca="true" t="shared" si="2" ref="O11:Q12">G11-I11</f>
        <v>0</v>
      </c>
      <c r="P11" s="30">
        <f t="shared" si="2"/>
        <v>0</v>
      </c>
      <c r="Q11" s="106">
        <f t="shared" si="2"/>
        <v>0</v>
      </c>
      <c r="R11" s="30">
        <v>0</v>
      </c>
    </row>
    <row r="12" spans="1:18" ht="15.75">
      <c r="A12" s="88" t="s">
        <v>131</v>
      </c>
      <c r="B12" s="8" t="s">
        <v>21</v>
      </c>
      <c r="C12" s="92">
        <v>5872</v>
      </c>
      <c r="D12" s="31">
        <f>1957+1957+1958</f>
        <v>5872</v>
      </c>
      <c r="E12" s="30"/>
      <c r="F12" s="34">
        <f>136+1744+665+1527+665+666-1744-136</f>
        <v>3523</v>
      </c>
      <c r="G12" s="30"/>
      <c r="H12" s="31">
        <v>1958</v>
      </c>
      <c r="I12" s="30">
        <v>0</v>
      </c>
      <c r="J12" s="34">
        <v>666</v>
      </c>
      <c r="K12" s="30">
        <v>0</v>
      </c>
      <c r="L12" s="30">
        <f>D12-F12</f>
        <v>2349</v>
      </c>
      <c r="M12" s="30">
        <f t="shared" si="1"/>
        <v>0</v>
      </c>
      <c r="N12" s="31">
        <f>SUM(L12:M12)</f>
        <v>2349</v>
      </c>
      <c r="O12" s="30">
        <f t="shared" si="2"/>
        <v>0</v>
      </c>
      <c r="P12" s="30">
        <v>0</v>
      </c>
      <c r="Q12" s="106">
        <f t="shared" si="2"/>
        <v>0</v>
      </c>
      <c r="R12" s="30">
        <v>0</v>
      </c>
    </row>
    <row r="13" spans="1:18" ht="15.75">
      <c r="A13" s="87" t="s">
        <v>132</v>
      </c>
      <c r="B13" s="8" t="s">
        <v>152</v>
      </c>
      <c r="C13" s="92">
        <v>10700</v>
      </c>
      <c r="D13" s="31">
        <v>0</v>
      </c>
      <c r="E13" s="30">
        <f>3566+3566+3568</f>
        <v>10700</v>
      </c>
      <c r="F13" s="34"/>
      <c r="G13" s="30">
        <f>139+1346+319+276+561+1000+2206+22+378+1940+41</f>
        <v>8228</v>
      </c>
      <c r="H13" s="31">
        <v>0</v>
      </c>
      <c r="I13" s="30">
        <v>3568</v>
      </c>
      <c r="J13" s="34">
        <v>0</v>
      </c>
      <c r="K13" s="30">
        <f>1940-1200</f>
        <v>740</v>
      </c>
      <c r="L13" s="30">
        <f t="shared" si="1"/>
        <v>0</v>
      </c>
      <c r="M13" s="30">
        <f t="shared" si="1"/>
        <v>2472</v>
      </c>
      <c r="N13" s="31">
        <f>SUM(L13:M13)</f>
        <v>2472</v>
      </c>
      <c r="O13" s="30">
        <v>0</v>
      </c>
      <c r="P13" s="30">
        <f>388-50+40+27+53+13-160-49+23+275+50+250+29+16+55+25+226+412-454+21+59+20-97-50-250-39+123+27</f>
        <v>983</v>
      </c>
      <c r="Q13" s="106">
        <f>P13/R35*100</f>
        <v>16.96875539444157</v>
      </c>
      <c r="R13" s="30">
        <f>P13</f>
        <v>983</v>
      </c>
    </row>
    <row r="14" spans="1:18" s="11" customFormat="1" ht="15.75">
      <c r="A14" s="87"/>
      <c r="B14" s="13" t="s">
        <v>30</v>
      </c>
      <c r="C14" s="32">
        <f>SUM(C11:C13)</f>
        <v>16572</v>
      </c>
      <c r="D14" s="32">
        <f>SUM(D11:D13)</f>
        <v>5872</v>
      </c>
      <c r="E14" s="32">
        <f aca="true" t="shared" si="3" ref="E14:Q14">SUM(E11:E13)</f>
        <v>10700</v>
      </c>
      <c r="F14" s="32">
        <f t="shared" si="3"/>
        <v>3523</v>
      </c>
      <c r="G14" s="32">
        <f t="shared" si="3"/>
        <v>8228</v>
      </c>
      <c r="H14" s="32">
        <f>SUM(H11:H13)</f>
        <v>1958</v>
      </c>
      <c r="I14" s="32">
        <f>SUM(I11:I13)</f>
        <v>3568</v>
      </c>
      <c r="J14" s="32">
        <f>SUM(J11:J13)</f>
        <v>666</v>
      </c>
      <c r="K14" s="32">
        <f>SUM(K11:K13)</f>
        <v>740</v>
      </c>
      <c r="L14" s="32">
        <f t="shared" si="3"/>
        <v>2349</v>
      </c>
      <c r="M14" s="32">
        <f t="shared" si="3"/>
        <v>2472</v>
      </c>
      <c r="N14" s="32">
        <f>SUM(N11:N13)</f>
        <v>4821</v>
      </c>
      <c r="O14" s="33">
        <f t="shared" si="3"/>
        <v>0</v>
      </c>
      <c r="P14" s="32">
        <f>SUM(P11:P13)</f>
        <v>983</v>
      </c>
      <c r="Q14" s="118">
        <f t="shared" si="3"/>
        <v>16.96875539444157</v>
      </c>
      <c r="R14" s="33">
        <f>SUM(R11:R13)</f>
        <v>983</v>
      </c>
    </row>
    <row r="15" spans="1:18" s="18" customFormat="1" ht="18.75">
      <c r="A15" s="20" t="s">
        <v>4</v>
      </c>
      <c r="B15" s="17" t="s">
        <v>19</v>
      </c>
      <c r="C15" s="91"/>
      <c r="D15" s="35"/>
      <c r="E15" s="37"/>
      <c r="F15" s="36"/>
      <c r="G15" s="37"/>
      <c r="H15" s="35"/>
      <c r="I15" s="37"/>
      <c r="J15" s="36"/>
      <c r="K15" s="37"/>
      <c r="L15" s="37"/>
      <c r="M15" s="37"/>
      <c r="N15" s="35"/>
      <c r="O15" s="33"/>
      <c r="P15" s="33"/>
      <c r="Q15" s="96"/>
      <c r="R15" s="33"/>
    </row>
    <row r="16" spans="1:18" ht="15.75">
      <c r="A16" s="88" t="s">
        <v>133</v>
      </c>
      <c r="B16" s="8" t="s">
        <v>22</v>
      </c>
      <c r="C16" s="92">
        <v>1800</v>
      </c>
      <c r="D16" s="31"/>
      <c r="E16" s="30">
        <v>1800</v>
      </c>
      <c r="F16" s="34"/>
      <c r="G16" s="30">
        <f>70-70+196+123</f>
        <v>319</v>
      </c>
      <c r="H16" s="31"/>
      <c r="I16" s="30">
        <v>1800</v>
      </c>
      <c r="J16" s="34"/>
      <c r="K16" s="30">
        <v>123</v>
      </c>
      <c r="L16" s="30">
        <f aca="true" t="shared" si="4" ref="L16:M18">D16-F16</f>
        <v>0</v>
      </c>
      <c r="M16" s="30">
        <f t="shared" si="4"/>
        <v>1481</v>
      </c>
      <c r="N16" s="31">
        <f>SUM(L16:M16)</f>
        <v>1481</v>
      </c>
      <c r="O16" s="30">
        <v>0</v>
      </c>
      <c r="P16" s="30">
        <f>70-70</f>
        <v>0</v>
      </c>
      <c r="Q16" s="106">
        <f>P16/R35*100</f>
        <v>0</v>
      </c>
      <c r="R16" s="30">
        <f>P16</f>
        <v>0</v>
      </c>
    </row>
    <row r="17" spans="1:18" ht="15.75">
      <c r="A17" s="88" t="s">
        <v>134</v>
      </c>
      <c r="B17" s="8" t="s">
        <v>23</v>
      </c>
      <c r="C17" s="92">
        <v>1124</v>
      </c>
      <c r="D17" s="31">
        <v>737</v>
      </c>
      <c r="E17" s="30"/>
      <c r="F17" s="34">
        <f>308+35+222</f>
        <v>565</v>
      </c>
      <c r="G17" s="30"/>
      <c r="H17" s="31">
        <v>0</v>
      </c>
      <c r="I17" s="30"/>
      <c r="J17" s="34">
        <v>0</v>
      </c>
      <c r="K17" s="30"/>
      <c r="L17" s="30">
        <f>D17-F17</f>
        <v>172</v>
      </c>
      <c r="M17" s="30">
        <f t="shared" si="4"/>
        <v>0</v>
      </c>
      <c r="N17" s="31">
        <f>SUM(L17:M17)</f>
        <v>172</v>
      </c>
      <c r="O17" s="30">
        <f>G17-I17</f>
        <v>0</v>
      </c>
      <c r="P17" s="30">
        <v>0</v>
      </c>
      <c r="Q17" s="106">
        <f>I17-K17</f>
        <v>0</v>
      </c>
      <c r="R17" s="30">
        <f>P17</f>
        <v>0</v>
      </c>
    </row>
    <row r="18" spans="1:18" ht="15.75">
      <c r="A18" s="88" t="s">
        <v>135</v>
      </c>
      <c r="B18" s="8" t="s">
        <v>24</v>
      </c>
      <c r="C18" s="92">
        <v>9388</v>
      </c>
      <c r="D18" s="31"/>
      <c r="E18" s="30">
        <f>3129+3129+3130</f>
        <v>9388</v>
      </c>
      <c r="F18" s="34"/>
      <c r="G18" s="30">
        <f>45+332+15+9+7+60+1086+302+244-39</f>
        <v>2061</v>
      </c>
      <c r="H18" s="31">
        <v>0</v>
      </c>
      <c r="I18" s="30">
        <v>3130</v>
      </c>
      <c r="J18" s="34"/>
      <c r="K18" s="30">
        <v>244</v>
      </c>
      <c r="L18" s="30">
        <f t="shared" si="4"/>
        <v>0</v>
      </c>
      <c r="M18" s="30">
        <f t="shared" si="4"/>
        <v>7327</v>
      </c>
      <c r="N18" s="31">
        <f>SUM(L18:M18)</f>
        <v>7327</v>
      </c>
      <c r="O18" s="30">
        <v>0</v>
      </c>
      <c r="P18" s="30">
        <v>0</v>
      </c>
      <c r="Q18" s="106">
        <v>0</v>
      </c>
      <c r="R18" s="30">
        <f>P18</f>
        <v>0</v>
      </c>
    </row>
    <row r="19" spans="1:18" s="11" customFormat="1" ht="19.5">
      <c r="A19" s="28"/>
      <c r="B19" s="13" t="s">
        <v>30</v>
      </c>
      <c r="C19" s="32">
        <f>SUM(C16:C18)</f>
        <v>12312</v>
      </c>
      <c r="D19" s="32">
        <f>SUM(D16:D18)</f>
        <v>737</v>
      </c>
      <c r="E19" s="32">
        <f aca="true" t="shared" si="5" ref="E19:R19">SUM(E16:E18)</f>
        <v>11188</v>
      </c>
      <c r="F19" s="32">
        <f t="shared" si="5"/>
        <v>565</v>
      </c>
      <c r="G19" s="32">
        <f t="shared" si="5"/>
        <v>2380</v>
      </c>
      <c r="H19" s="32">
        <f>SUM(H16:H18)</f>
        <v>0</v>
      </c>
      <c r="I19" s="32">
        <f>SUM(I16:I18)</f>
        <v>4930</v>
      </c>
      <c r="J19" s="32">
        <f>SUM(J16:J18)</f>
        <v>0</v>
      </c>
      <c r="K19" s="32">
        <f>SUM(K16:K18)</f>
        <v>367</v>
      </c>
      <c r="L19" s="32">
        <f t="shared" si="5"/>
        <v>172</v>
      </c>
      <c r="M19" s="32">
        <f t="shared" si="5"/>
        <v>8808</v>
      </c>
      <c r="N19" s="32">
        <f t="shared" si="5"/>
        <v>8980</v>
      </c>
      <c r="O19" s="32">
        <f t="shared" si="5"/>
        <v>0</v>
      </c>
      <c r="P19" s="32">
        <f t="shared" si="5"/>
        <v>0</v>
      </c>
      <c r="Q19" s="118">
        <f t="shared" si="5"/>
        <v>0</v>
      </c>
      <c r="R19" s="33">
        <f t="shared" si="5"/>
        <v>0</v>
      </c>
    </row>
    <row r="20" spans="1:18" s="90" customFormat="1" ht="36">
      <c r="A20" s="20" t="s">
        <v>6</v>
      </c>
      <c r="B20" s="86" t="s">
        <v>136</v>
      </c>
      <c r="C20" s="32">
        <f aca="true" t="shared" si="6" ref="C20:R20">C25+C30</f>
        <v>25890</v>
      </c>
      <c r="D20" s="32">
        <f t="shared" si="6"/>
        <v>117</v>
      </c>
      <c r="E20" s="32">
        <f t="shared" si="6"/>
        <v>26009</v>
      </c>
      <c r="F20" s="32">
        <f t="shared" si="6"/>
        <v>117</v>
      </c>
      <c r="G20" s="32">
        <f t="shared" si="6"/>
        <v>10806</v>
      </c>
      <c r="H20" s="32">
        <f t="shared" si="6"/>
        <v>55</v>
      </c>
      <c r="I20" s="32">
        <f t="shared" si="6"/>
        <v>3385</v>
      </c>
      <c r="J20" s="32">
        <f t="shared" si="6"/>
        <v>55</v>
      </c>
      <c r="K20" s="32">
        <f t="shared" si="6"/>
        <v>1374</v>
      </c>
      <c r="L20" s="32">
        <f t="shared" si="6"/>
        <v>0</v>
      </c>
      <c r="M20" s="32">
        <f t="shared" si="6"/>
        <v>15203</v>
      </c>
      <c r="N20" s="32">
        <f t="shared" si="6"/>
        <v>15203</v>
      </c>
      <c r="O20" s="33">
        <f t="shared" si="6"/>
        <v>0</v>
      </c>
      <c r="P20" s="33">
        <f>P25+P30</f>
        <v>2716</v>
      </c>
      <c r="Q20" s="96">
        <f>Q25+Q30</f>
        <v>46.8841705506646</v>
      </c>
      <c r="R20" s="33">
        <f t="shared" si="6"/>
        <v>2661</v>
      </c>
    </row>
    <row r="21" spans="1:18" s="18" customFormat="1" ht="18.75">
      <c r="A21" s="20" t="s">
        <v>3</v>
      </c>
      <c r="B21" s="22" t="s">
        <v>137</v>
      </c>
      <c r="C21" s="93"/>
      <c r="D21" s="35"/>
      <c r="E21" s="37"/>
      <c r="F21" s="36"/>
      <c r="G21" s="37"/>
      <c r="H21" s="35"/>
      <c r="I21" s="37"/>
      <c r="J21" s="36"/>
      <c r="K21" s="37"/>
      <c r="L21" s="37"/>
      <c r="M21" s="37"/>
      <c r="N21" s="35"/>
      <c r="O21" s="33"/>
      <c r="P21" s="33"/>
      <c r="Q21" s="96"/>
      <c r="R21" s="33"/>
    </row>
    <row r="22" spans="1:18" ht="19.5">
      <c r="A22" s="24"/>
      <c r="B22" s="8" t="s">
        <v>33</v>
      </c>
      <c r="C22" s="92">
        <v>200</v>
      </c>
      <c r="D22" s="31">
        <f>62+55</f>
        <v>117</v>
      </c>
      <c r="E22" s="30"/>
      <c r="F22" s="34">
        <f>62+55</f>
        <v>117</v>
      </c>
      <c r="G22" s="30"/>
      <c r="H22" s="31">
        <v>55</v>
      </c>
      <c r="I22" s="30"/>
      <c r="J22" s="34">
        <v>55</v>
      </c>
      <c r="K22" s="30"/>
      <c r="L22" s="30">
        <f aca="true" t="shared" si="7" ref="L22:M24">D22-F22</f>
        <v>0</v>
      </c>
      <c r="M22" s="30">
        <f t="shared" si="7"/>
        <v>0</v>
      </c>
      <c r="N22" s="31">
        <f>SUM(L22:M22)</f>
        <v>0</v>
      </c>
      <c r="O22" s="30">
        <f>G22-I22</f>
        <v>0</v>
      </c>
      <c r="P22" s="30">
        <v>55</v>
      </c>
      <c r="Q22" s="106">
        <f>P22/R35*100</f>
        <v>0.9494217158639737</v>
      </c>
      <c r="R22" s="30">
        <f>P22</f>
        <v>55</v>
      </c>
    </row>
    <row r="23" spans="1:18" ht="19.5">
      <c r="A23" s="24"/>
      <c r="B23" s="14" t="s">
        <v>25</v>
      </c>
      <c r="C23" s="94">
        <v>50</v>
      </c>
      <c r="D23" s="31">
        <v>0</v>
      </c>
      <c r="E23" s="30">
        <v>0</v>
      </c>
      <c r="F23" s="34">
        <v>0</v>
      </c>
      <c r="G23" s="30">
        <v>0</v>
      </c>
      <c r="H23" s="31">
        <v>0</v>
      </c>
      <c r="I23" s="30">
        <v>0</v>
      </c>
      <c r="J23" s="34">
        <v>0</v>
      </c>
      <c r="K23" s="30">
        <v>0</v>
      </c>
      <c r="L23" s="30">
        <f t="shared" si="7"/>
        <v>0</v>
      </c>
      <c r="M23" s="30">
        <f t="shared" si="7"/>
        <v>0</v>
      </c>
      <c r="N23" s="31">
        <f>SUM(L23:M23)</f>
        <v>0</v>
      </c>
      <c r="O23" s="30">
        <f aca="true" t="shared" si="8" ref="O23:Q24">G23-I23</f>
        <v>0</v>
      </c>
      <c r="P23" s="30">
        <f t="shared" si="8"/>
        <v>0</v>
      </c>
      <c r="Q23" s="106">
        <f t="shared" si="8"/>
        <v>0</v>
      </c>
      <c r="R23" s="30">
        <f>P23</f>
        <v>0</v>
      </c>
    </row>
    <row r="24" spans="1:18" ht="19.5">
      <c r="A24" s="24"/>
      <c r="B24" s="9" t="s">
        <v>34</v>
      </c>
      <c r="C24" s="95">
        <v>0</v>
      </c>
      <c r="D24" s="31">
        <v>0</v>
      </c>
      <c r="E24" s="31">
        <v>12915</v>
      </c>
      <c r="F24" s="34">
        <v>0</v>
      </c>
      <c r="G24" s="31">
        <f>1202+33+68+17-1320</f>
        <v>0</v>
      </c>
      <c r="H24" s="31">
        <v>0</v>
      </c>
      <c r="I24" s="31">
        <v>0</v>
      </c>
      <c r="J24" s="34">
        <v>0</v>
      </c>
      <c r="K24" s="31">
        <f>1202+33+68+17-1320</f>
        <v>0</v>
      </c>
      <c r="L24" s="30">
        <f t="shared" si="7"/>
        <v>0</v>
      </c>
      <c r="M24" s="30">
        <f t="shared" si="7"/>
        <v>12915</v>
      </c>
      <c r="N24" s="31">
        <f>SUM(L24:M24)</f>
        <v>12915</v>
      </c>
      <c r="O24" s="30">
        <v>0</v>
      </c>
      <c r="P24" s="30">
        <f t="shared" si="8"/>
        <v>0</v>
      </c>
      <c r="Q24" s="106">
        <v>0</v>
      </c>
      <c r="R24" s="30">
        <f>P24</f>
        <v>0</v>
      </c>
    </row>
    <row r="25" spans="1:18" s="11" customFormat="1" ht="19.5">
      <c r="A25" s="28"/>
      <c r="B25" s="13" t="s">
        <v>30</v>
      </c>
      <c r="C25" s="32">
        <f aca="true" t="shared" si="9" ref="C25:Q25">SUM(C22:C24)</f>
        <v>250</v>
      </c>
      <c r="D25" s="32">
        <f t="shared" si="9"/>
        <v>117</v>
      </c>
      <c r="E25" s="32">
        <f t="shared" si="9"/>
        <v>12915</v>
      </c>
      <c r="F25" s="32">
        <f t="shared" si="9"/>
        <v>117</v>
      </c>
      <c r="G25" s="32">
        <f t="shared" si="9"/>
        <v>0</v>
      </c>
      <c r="H25" s="32">
        <f>SUM(H22:H24)</f>
        <v>55</v>
      </c>
      <c r="I25" s="32">
        <f>SUM(I22:I24)</f>
        <v>0</v>
      </c>
      <c r="J25" s="32">
        <f>SUM(J22:J24)</f>
        <v>55</v>
      </c>
      <c r="K25" s="32">
        <f>SUM(K22:K24)</f>
        <v>0</v>
      </c>
      <c r="L25" s="32">
        <f t="shared" si="9"/>
        <v>0</v>
      </c>
      <c r="M25" s="32">
        <f t="shared" si="9"/>
        <v>12915</v>
      </c>
      <c r="N25" s="32">
        <f t="shared" si="9"/>
        <v>12915</v>
      </c>
      <c r="O25" s="33">
        <f t="shared" si="9"/>
        <v>0</v>
      </c>
      <c r="P25" s="33">
        <f>SUM(P22:P24)</f>
        <v>55</v>
      </c>
      <c r="Q25" s="96">
        <f t="shared" si="9"/>
        <v>0.9494217158639737</v>
      </c>
      <c r="R25" s="33">
        <v>0</v>
      </c>
    </row>
    <row r="26" spans="1:18" ht="18">
      <c r="A26" s="20" t="s">
        <v>4</v>
      </c>
      <c r="B26" s="22" t="s">
        <v>11</v>
      </c>
      <c r="C26" s="93"/>
      <c r="D26" s="31"/>
      <c r="E26" s="30"/>
      <c r="F26" s="34"/>
      <c r="G26" s="30"/>
      <c r="H26" s="31"/>
      <c r="I26" s="30"/>
      <c r="J26" s="34"/>
      <c r="K26" s="30"/>
      <c r="L26" s="30"/>
      <c r="M26" s="30"/>
      <c r="N26" s="31"/>
      <c r="O26" s="30"/>
      <c r="P26" s="30"/>
      <c r="Q26" s="106"/>
      <c r="R26" s="30"/>
    </row>
    <row r="27" spans="1:18" ht="19.5">
      <c r="A27" s="24"/>
      <c r="B27" s="14" t="s">
        <v>26</v>
      </c>
      <c r="C27" s="94">
        <v>3700</v>
      </c>
      <c r="D27" s="31">
        <v>0</v>
      </c>
      <c r="E27" s="30">
        <f>1196+618</f>
        <v>1814</v>
      </c>
      <c r="F27" s="34"/>
      <c r="G27" s="30">
        <f>717+1+275+93+173</f>
        <v>1259</v>
      </c>
      <c r="H27" s="31">
        <v>0</v>
      </c>
      <c r="I27" s="30">
        <v>0</v>
      </c>
      <c r="J27" s="34"/>
      <c r="K27" s="30">
        <v>174</v>
      </c>
      <c r="L27" s="30">
        <f aca="true" t="shared" si="10" ref="L27:M29">D27-F27</f>
        <v>0</v>
      </c>
      <c r="M27" s="30">
        <f t="shared" si="10"/>
        <v>555</v>
      </c>
      <c r="N27" s="31">
        <f>SUM(L27:M27)</f>
        <v>555</v>
      </c>
      <c r="O27" s="30">
        <v>0</v>
      </c>
      <c r="P27" s="30">
        <f>132+174</f>
        <v>306</v>
      </c>
      <c r="Q27" s="106">
        <f>P27/R35*100</f>
        <v>5.282237182806836</v>
      </c>
      <c r="R27" s="30">
        <f>P27</f>
        <v>306</v>
      </c>
    </row>
    <row r="28" spans="1:18" ht="19.5">
      <c r="A28" s="24"/>
      <c r="B28" s="14" t="s">
        <v>27</v>
      </c>
      <c r="C28" s="94">
        <v>17000</v>
      </c>
      <c r="D28" s="31"/>
      <c r="E28" s="30">
        <f>4900+1433+1960</f>
        <v>8293</v>
      </c>
      <c r="F28" s="34"/>
      <c r="G28" s="30">
        <f>5000+2890+1200</f>
        <v>9090</v>
      </c>
      <c r="H28" s="31"/>
      <c r="I28" s="30">
        <v>1960</v>
      </c>
      <c r="J28" s="34"/>
      <c r="K28" s="30">
        <v>1200</v>
      </c>
      <c r="L28" s="30">
        <f t="shared" si="10"/>
        <v>0</v>
      </c>
      <c r="M28" s="30">
        <f t="shared" si="10"/>
        <v>-797</v>
      </c>
      <c r="N28" s="31">
        <f>SUM(L28:M28)</f>
        <v>-797</v>
      </c>
      <c r="O28" s="30">
        <v>0</v>
      </c>
      <c r="P28" s="30">
        <f>1155+1200</f>
        <v>2355</v>
      </c>
      <c r="Q28" s="106">
        <f>P28/R35*100</f>
        <v>40.652511651993784</v>
      </c>
      <c r="R28" s="30">
        <f>P28</f>
        <v>2355</v>
      </c>
    </row>
    <row r="29" spans="1:18" ht="19.5">
      <c r="A29" s="24"/>
      <c r="B29" s="14" t="s">
        <v>28</v>
      </c>
      <c r="C29" s="94">
        <v>4940</v>
      </c>
      <c r="D29" s="31"/>
      <c r="E29" s="30">
        <f>320+98+1020+124+1425</f>
        <v>2987</v>
      </c>
      <c r="F29" s="34"/>
      <c r="G29" s="30">
        <f>40+6+106+4+112+189</f>
        <v>457</v>
      </c>
      <c r="H29" s="31">
        <v>0</v>
      </c>
      <c r="I29" s="30">
        <v>1425</v>
      </c>
      <c r="J29" s="34"/>
      <c r="K29" s="30">
        <v>0</v>
      </c>
      <c r="L29" s="30">
        <f t="shared" si="10"/>
        <v>0</v>
      </c>
      <c r="M29" s="30">
        <f t="shared" si="10"/>
        <v>2530</v>
      </c>
      <c r="N29" s="31">
        <f>SUM(L29:M29)</f>
        <v>2530</v>
      </c>
      <c r="O29" s="30">
        <v>0</v>
      </c>
      <c r="P29" s="30">
        <f>46+4-29-21</f>
        <v>0</v>
      </c>
      <c r="Q29" s="106">
        <f>P29/R35*100</f>
        <v>0</v>
      </c>
      <c r="R29" s="30">
        <f>P29</f>
        <v>0</v>
      </c>
    </row>
    <row r="30" spans="1:18" s="11" customFormat="1" ht="19.5">
      <c r="A30" s="28"/>
      <c r="B30" s="12" t="s">
        <v>30</v>
      </c>
      <c r="C30" s="32">
        <f aca="true" t="shared" si="11" ref="C30:N30">SUM(C27:C29)</f>
        <v>25640</v>
      </c>
      <c r="D30" s="32">
        <f t="shared" si="11"/>
        <v>0</v>
      </c>
      <c r="E30" s="32">
        <f t="shared" si="11"/>
        <v>13094</v>
      </c>
      <c r="F30" s="32">
        <f t="shared" si="11"/>
        <v>0</v>
      </c>
      <c r="G30" s="32">
        <f t="shared" si="11"/>
        <v>10806</v>
      </c>
      <c r="H30" s="32">
        <f t="shared" si="11"/>
        <v>0</v>
      </c>
      <c r="I30" s="32">
        <f>SUM(I27:I29)</f>
        <v>3385</v>
      </c>
      <c r="J30" s="32">
        <f t="shared" si="11"/>
        <v>0</v>
      </c>
      <c r="K30" s="32">
        <f t="shared" si="11"/>
        <v>1374</v>
      </c>
      <c r="L30" s="32">
        <f t="shared" si="11"/>
        <v>0</v>
      </c>
      <c r="M30" s="32">
        <f t="shared" si="11"/>
        <v>2288</v>
      </c>
      <c r="N30" s="32">
        <f t="shared" si="11"/>
        <v>2288</v>
      </c>
      <c r="O30" s="33">
        <f>SUM(O22:O29)</f>
        <v>0</v>
      </c>
      <c r="P30" s="33">
        <f>SUM(P27:P29)</f>
        <v>2661</v>
      </c>
      <c r="Q30" s="96">
        <f>SUM(Q27:Q29)</f>
        <v>45.93474883480062</v>
      </c>
      <c r="R30" s="33">
        <f>SUM(R26:R29)</f>
        <v>2661</v>
      </c>
    </row>
    <row r="31" spans="1:18" s="18" customFormat="1" ht="18.75">
      <c r="A31" s="21" t="s">
        <v>7</v>
      </c>
      <c r="B31" s="26" t="s">
        <v>5</v>
      </c>
      <c r="C31" s="32">
        <f>SUM(C32:C33)</f>
        <v>13460</v>
      </c>
      <c r="D31" s="32">
        <f>SUM(D32:D33)</f>
        <v>9552</v>
      </c>
      <c r="E31" s="32">
        <f aca="true" t="shared" si="12" ref="E31:R31">SUM(E32:E33)</f>
        <v>437</v>
      </c>
      <c r="F31" s="32">
        <f aca="true" t="shared" si="13" ref="F31:K31">SUM(F32:F33)</f>
        <v>8961</v>
      </c>
      <c r="G31" s="32">
        <f t="shared" si="13"/>
        <v>437</v>
      </c>
      <c r="H31" s="32">
        <f t="shared" si="13"/>
        <v>541</v>
      </c>
      <c r="I31" s="32">
        <f t="shared" si="13"/>
        <v>188</v>
      </c>
      <c r="J31" s="32">
        <f t="shared" si="13"/>
        <v>566</v>
      </c>
      <c r="K31" s="32">
        <f t="shared" si="13"/>
        <v>188</v>
      </c>
      <c r="L31" s="32">
        <f t="shared" si="12"/>
        <v>591</v>
      </c>
      <c r="M31" s="32">
        <f t="shared" si="12"/>
        <v>0</v>
      </c>
      <c r="N31" s="32">
        <f t="shared" si="12"/>
        <v>591</v>
      </c>
      <c r="O31" s="32">
        <f t="shared" si="12"/>
        <v>2050</v>
      </c>
      <c r="P31" s="32">
        <f>SUM(P32:P33)</f>
        <v>99</v>
      </c>
      <c r="Q31" s="118">
        <f t="shared" si="12"/>
        <v>1.7089590885551527</v>
      </c>
      <c r="R31" s="33">
        <f t="shared" si="12"/>
        <v>2149</v>
      </c>
    </row>
    <row r="32" spans="1:18" s="16" customFormat="1" ht="31.5">
      <c r="A32" s="15" t="s">
        <v>3</v>
      </c>
      <c r="B32" s="104" t="s">
        <v>138</v>
      </c>
      <c r="C32" s="101">
        <v>11460</v>
      </c>
      <c r="D32" s="30">
        <f>849+670+753-150+912+927+1479+737+991+710-99+83+541</f>
        <v>8403</v>
      </c>
      <c r="E32" s="30">
        <f>150+99+188</f>
        <v>437</v>
      </c>
      <c r="F32" s="30">
        <f>1519+603+824+1031+1218+402+339-22+601+621+1744+136-1149-55</f>
        <v>7812</v>
      </c>
      <c r="G32" s="30">
        <f>150+99+188</f>
        <v>437</v>
      </c>
      <c r="H32" s="30">
        <v>541</v>
      </c>
      <c r="I32" s="30">
        <v>188</v>
      </c>
      <c r="J32" s="30">
        <f>621-55</f>
        <v>566</v>
      </c>
      <c r="K32" s="30">
        <v>188</v>
      </c>
      <c r="L32" s="30">
        <f aca="true" t="shared" si="14" ref="L32:M34">D32-F32</f>
        <v>591</v>
      </c>
      <c r="M32" s="30">
        <f t="shared" si="14"/>
        <v>0</v>
      </c>
      <c r="N32" s="31">
        <f>SUM(L32:M32)</f>
        <v>591</v>
      </c>
      <c r="O32" s="30">
        <f>1887+592-330-99</f>
        <v>2050</v>
      </c>
      <c r="P32" s="30">
        <f>115-15+99-100</f>
        <v>99</v>
      </c>
      <c r="Q32" s="106">
        <f>P32/R35*100</f>
        <v>1.7089590885551527</v>
      </c>
      <c r="R32" s="30">
        <f>O32+P32</f>
        <v>2149</v>
      </c>
    </row>
    <row r="33" spans="1:18" s="16" customFormat="1" ht="18.75">
      <c r="A33" s="15" t="s">
        <v>4</v>
      </c>
      <c r="B33" s="104" t="s">
        <v>154</v>
      </c>
      <c r="C33" s="105">
        <v>2000</v>
      </c>
      <c r="D33" s="31">
        <f>330+819</f>
        <v>1149</v>
      </c>
      <c r="E33" s="30">
        <v>0</v>
      </c>
      <c r="F33" s="31">
        <v>1149</v>
      </c>
      <c r="G33" s="30">
        <v>0</v>
      </c>
      <c r="H33" s="31">
        <v>0</v>
      </c>
      <c r="I33" s="30">
        <v>0</v>
      </c>
      <c r="J33" s="31">
        <v>0</v>
      </c>
      <c r="K33" s="30">
        <v>0</v>
      </c>
      <c r="L33" s="30">
        <f t="shared" si="14"/>
        <v>0</v>
      </c>
      <c r="M33" s="30">
        <f t="shared" si="14"/>
        <v>0</v>
      </c>
      <c r="N33" s="31">
        <f>SUM(L33:M33)</f>
        <v>0</v>
      </c>
      <c r="O33" s="30"/>
      <c r="P33" s="30"/>
      <c r="Q33" s="106"/>
      <c r="R33" s="30"/>
    </row>
    <row r="34" spans="1:18" s="18" customFormat="1" ht="18.75">
      <c r="A34" s="20" t="s">
        <v>29</v>
      </c>
      <c r="B34" s="22" t="s">
        <v>139</v>
      </c>
      <c r="C34" s="102">
        <v>0</v>
      </c>
      <c r="D34" s="32">
        <v>194</v>
      </c>
      <c r="E34" s="33">
        <v>0</v>
      </c>
      <c r="F34" s="32">
        <v>194</v>
      </c>
      <c r="G34" s="33">
        <v>0</v>
      </c>
      <c r="H34" s="32">
        <v>0</v>
      </c>
      <c r="I34" s="33">
        <v>0</v>
      </c>
      <c r="J34" s="32">
        <v>0</v>
      </c>
      <c r="K34" s="33">
        <v>0</v>
      </c>
      <c r="L34" s="33">
        <f t="shared" si="14"/>
        <v>0</v>
      </c>
      <c r="M34" s="33">
        <f t="shared" si="14"/>
        <v>0</v>
      </c>
      <c r="N34" s="31">
        <f>SUM(L34:M34)</f>
        <v>0</v>
      </c>
      <c r="O34" s="33">
        <v>0</v>
      </c>
      <c r="P34" s="33"/>
      <c r="Q34" s="96"/>
      <c r="R34" s="33">
        <v>0</v>
      </c>
    </row>
    <row r="35" spans="1:18" ht="18.75">
      <c r="A35" s="27"/>
      <c r="B35" s="22" t="s">
        <v>147</v>
      </c>
      <c r="C35" s="103">
        <f aca="true" t="shared" si="15" ref="C35:Q35">C9+C20+C31+C34</f>
        <v>68234</v>
      </c>
      <c r="D35" s="103">
        <f t="shared" si="15"/>
        <v>16472</v>
      </c>
      <c r="E35" s="103">
        <f t="shared" si="15"/>
        <v>48334</v>
      </c>
      <c r="F35" s="103">
        <f t="shared" si="15"/>
        <v>13360</v>
      </c>
      <c r="G35" s="103">
        <f t="shared" si="15"/>
        <v>21851</v>
      </c>
      <c r="H35" s="103">
        <f t="shared" si="15"/>
        <v>2554</v>
      </c>
      <c r="I35" s="103">
        <f t="shared" si="15"/>
        <v>12071</v>
      </c>
      <c r="J35" s="103">
        <f t="shared" si="15"/>
        <v>1287</v>
      </c>
      <c r="K35" s="103">
        <f t="shared" si="15"/>
        <v>2669</v>
      </c>
      <c r="L35" s="103">
        <f t="shared" si="15"/>
        <v>3112</v>
      </c>
      <c r="M35" s="103">
        <f>M9+M20+M31+M34</f>
        <v>26483</v>
      </c>
      <c r="N35" s="103">
        <f t="shared" si="15"/>
        <v>29595</v>
      </c>
      <c r="O35" s="103">
        <f t="shared" si="15"/>
        <v>2050</v>
      </c>
      <c r="P35" s="103">
        <f>P9+P20+P31+P34</f>
        <v>3798</v>
      </c>
      <c r="Q35" s="122">
        <f t="shared" si="15"/>
        <v>65.56188503366131</v>
      </c>
      <c r="R35" s="103">
        <f>R9+R20+R31+R34</f>
        <v>5793</v>
      </c>
    </row>
    <row r="36" spans="1:18" ht="18.75">
      <c r="A36" s="97"/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19"/>
      <c r="R36" s="99"/>
    </row>
    <row r="37" spans="1:18" ht="18.75">
      <c r="A37" s="97"/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19"/>
      <c r="R37" s="99"/>
    </row>
    <row r="38" spans="2:18" ht="19.5">
      <c r="B38" s="199" t="s">
        <v>15</v>
      </c>
      <c r="C38" s="199"/>
      <c r="D38" s="199"/>
      <c r="F38" s="6" t="s">
        <v>17</v>
      </c>
      <c r="J38" s="6"/>
      <c r="L38" s="200" t="s">
        <v>16</v>
      </c>
      <c r="M38" s="200"/>
      <c r="N38" s="3"/>
      <c r="O38" s="3"/>
      <c r="P38" s="100"/>
      <c r="Q38" s="120"/>
      <c r="R38" s="85"/>
    </row>
  </sheetData>
  <sheetProtection/>
  <mergeCells count="23">
    <mergeCell ref="B38:D38"/>
    <mergeCell ref="L38:M38"/>
    <mergeCell ref="C6:C8"/>
    <mergeCell ref="H7:I7"/>
    <mergeCell ref="J7:K7"/>
    <mergeCell ref="N7:N8"/>
    <mergeCell ref="L6:N6"/>
    <mergeCell ref="A1:Q1"/>
    <mergeCell ref="A2:R2"/>
    <mergeCell ref="A3:R3"/>
    <mergeCell ref="A4:R4"/>
    <mergeCell ref="A6:A8"/>
    <mergeCell ref="B6:B8"/>
    <mergeCell ref="O6:R6"/>
    <mergeCell ref="O7:O8"/>
    <mergeCell ref="P7:Q7"/>
    <mergeCell ref="L7:L8"/>
    <mergeCell ref="R7:R8"/>
    <mergeCell ref="H6:K6"/>
    <mergeCell ref="M7:M8"/>
    <mergeCell ref="D6:G6"/>
    <mergeCell ref="D7:E7"/>
    <mergeCell ref="F7:G7"/>
  </mergeCells>
  <printOptions/>
  <pageMargins left="0.4" right="0.25" top="0.23" bottom="0.22" header="0.2" footer="0.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115" zoomScaleSheetLayoutView="115" zoomScalePageLayoutView="0" workbookViewId="0" topLeftCell="A28">
      <selection activeCell="F48" sqref="F48"/>
    </sheetView>
  </sheetViews>
  <sheetFormatPr defaultColWidth="9.140625" defaultRowHeight="15"/>
  <cols>
    <col min="1" max="1" width="7.00390625" style="25" customWidth="1"/>
    <col min="2" max="2" width="23.00390625" style="16" bestFit="1" customWidth="1"/>
    <col min="3" max="3" width="14.00390625" style="89" bestFit="1" customWidth="1"/>
    <col min="4" max="4" width="15.57421875" style="7" customWidth="1"/>
    <col min="5" max="5" width="11.7109375" style="7" customWidth="1"/>
    <col min="6" max="6" width="16.00390625" style="7" bestFit="1" customWidth="1"/>
    <col min="7" max="7" width="8.421875" style="7" bestFit="1" customWidth="1"/>
    <col min="8" max="16384" width="9.140625" style="7" customWidth="1"/>
  </cols>
  <sheetData>
    <row r="1" spans="1:7" ht="19.5" customHeight="1">
      <c r="A1" s="204" t="s">
        <v>172</v>
      </c>
      <c r="B1" s="204"/>
      <c r="C1" s="204"/>
      <c r="D1" s="204"/>
      <c r="E1" s="204"/>
      <c r="F1" s="204"/>
      <c r="G1" s="204"/>
    </row>
    <row r="2" spans="1:7" ht="19.5">
      <c r="A2" s="182" t="s">
        <v>173</v>
      </c>
      <c r="B2" s="192"/>
      <c r="C2" s="192"/>
      <c r="D2" s="192"/>
      <c r="E2" s="192"/>
      <c r="F2" s="192"/>
      <c r="G2" s="192"/>
    </row>
    <row r="3" spans="1:7" ht="19.5">
      <c r="A3" s="182" t="s">
        <v>151</v>
      </c>
      <c r="B3" s="192"/>
      <c r="C3" s="192"/>
      <c r="D3" s="192"/>
      <c r="E3" s="192"/>
      <c r="F3" s="192"/>
      <c r="G3" s="192"/>
    </row>
    <row r="4" spans="1:7" s="139" customFormat="1" ht="54">
      <c r="A4" s="20" t="s">
        <v>174</v>
      </c>
      <c r="B4" s="138" t="s">
        <v>175</v>
      </c>
      <c r="C4" s="135" t="s">
        <v>176</v>
      </c>
      <c r="D4" s="136" t="s">
        <v>180</v>
      </c>
      <c r="E4" s="136" t="s">
        <v>177</v>
      </c>
      <c r="F4" s="136" t="s">
        <v>178</v>
      </c>
      <c r="G4" s="137" t="s">
        <v>179</v>
      </c>
    </row>
    <row r="5" spans="1:7" s="139" customFormat="1" ht="18.75">
      <c r="A5" s="20"/>
      <c r="B5" s="154" t="s">
        <v>244</v>
      </c>
      <c r="C5" s="151">
        <v>1</v>
      </c>
      <c r="D5" s="152">
        <v>2</v>
      </c>
      <c r="E5" s="152">
        <v>3</v>
      </c>
      <c r="F5" s="152">
        <v>4</v>
      </c>
      <c r="G5" s="153">
        <v>5</v>
      </c>
    </row>
    <row r="6" spans="1:7" s="18" customFormat="1" ht="18.75">
      <c r="A6" s="140">
        <v>1.1</v>
      </c>
      <c r="B6" s="141" t="s">
        <v>181</v>
      </c>
      <c r="C6" s="148">
        <f>SUM(C7:C15)</f>
        <v>3240000</v>
      </c>
      <c r="D6" s="148">
        <f>SUM(D7:D15)</f>
        <v>2741711.57</v>
      </c>
      <c r="E6" s="148">
        <f>SUM(E7:E15)</f>
        <v>120680</v>
      </c>
      <c r="F6" s="148">
        <f>D6+E6</f>
        <v>2862391.57</v>
      </c>
      <c r="G6" s="37"/>
    </row>
    <row r="7" spans="1:7" ht="15">
      <c r="A7" s="142" t="s">
        <v>195</v>
      </c>
      <c r="B7" s="143" t="s">
        <v>196</v>
      </c>
      <c r="C7" s="149">
        <v>15000</v>
      </c>
      <c r="D7" s="149">
        <v>11750</v>
      </c>
      <c r="E7" s="149">
        <v>1245</v>
      </c>
      <c r="F7" s="149">
        <f>D7+E7</f>
        <v>12995</v>
      </c>
      <c r="G7" s="30"/>
    </row>
    <row r="8" spans="1:7" ht="15">
      <c r="A8" s="142" t="s">
        <v>197</v>
      </c>
      <c r="B8" s="143" t="s">
        <v>198</v>
      </c>
      <c r="C8" s="149">
        <v>0</v>
      </c>
      <c r="D8" s="149">
        <v>0</v>
      </c>
      <c r="E8" s="149">
        <v>0</v>
      </c>
      <c r="F8" s="149">
        <f aca="true" t="shared" si="0" ref="F8:F37">D8+E8</f>
        <v>0</v>
      </c>
      <c r="G8" s="30"/>
    </row>
    <row r="9" spans="1:7" ht="15">
      <c r="A9" s="142" t="s">
        <v>199</v>
      </c>
      <c r="B9" s="143" t="s">
        <v>182</v>
      </c>
      <c r="C9" s="149">
        <v>70000</v>
      </c>
      <c r="D9" s="149">
        <v>68470</v>
      </c>
      <c r="E9" s="149">
        <v>11400</v>
      </c>
      <c r="F9" s="149">
        <f t="shared" si="0"/>
        <v>79870</v>
      </c>
      <c r="G9" s="30"/>
    </row>
    <row r="10" spans="1:7" s="11" customFormat="1" ht="15">
      <c r="A10" s="142" t="s">
        <v>200</v>
      </c>
      <c r="B10" s="143" t="s">
        <v>201</v>
      </c>
      <c r="C10" s="149">
        <v>350000</v>
      </c>
      <c r="D10" s="149">
        <v>216765</v>
      </c>
      <c r="E10" s="149">
        <v>5750</v>
      </c>
      <c r="F10" s="149">
        <f t="shared" si="0"/>
        <v>222515</v>
      </c>
      <c r="G10" s="33"/>
    </row>
    <row r="11" spans="1:7" s="18" customFormat="1" ht="18.75">
      <c r="A11" s="142" t="s">
        <v>202</v>
      </c>
      <c r="B11" s="143" t="s">
        <v>203</v>
      </c>
      <c r="C11" s="149">
        <v>0</v>
      </c>
      <c r="D11" s="149">
        <v>0</v>
      </c>
      <c r="E11" s="149">
        <v>0</v>
      </c>
      <c r="F11" s="149">
        <f t="shared" si="0"/>
        <v>0</v>
      </c>
      <c r="G11" s="37"/>
    </row>
    <row r="12" spans="1:7" ht="15">
      <c r="A12" s="142" t="s">
        <v>204</v>
      </c>
      <c r="B12" s="143" t="s">
        <v>186</v>
      </c>
      <c r="C12" s="149">
        <v>5000</v>
      </c>
      <c r="D12" s="149">
        <v>450</v>
      </c>
      <c r="E12" s="149">
        <v>0</v>
      </c>
      <c r="F12" s="149">
        <f t="shared" si="0"/>
        <v>450</v>
      </c>
      <c r="G12" s="30"/>
    </row>
    <row r="13" spans="1:7" ht="15">
      <c r="A13" s="142" t="s">
        <v>205</v>
      </c>
      <c r="B13" s="143" t="s">
        <v>183</v>
      </c>
      <c r="C13" s="149">
        <v>0</v>
      </c>
      <c r="D13" s="149">
        <v>0</v>
      </c>
      <c r="E13" s="149">
        <v>0</v>
      </c>
      <c r="F13" s="149">
        <f t="shared" si="0"/>
        <v>0</v>
      </c>
      <c r="G13" s="30"/>
    </row>
    <row r="14" spans="1:7" ht="15">
      <c r="A14" s="142" t="s">
        <v>206</v>
      </c>
      <c r="B14" s="143" t="s">
        <v>207</v>
      </c>
      <c r="C14" s="149">
        <v>2800000</v>
      </c>
      <c r="D14" s="149">
        <v>2444276.57</v>
      </c>
      <c r="E14" s="149">
        <v>102285</v>
      </c>
      <c r="F14" s="149">
        <f t="shared" si="0"/>
        <v>2546561.57</v>
      </c>
      <c r="G14" s="30"/>
    </row>
    <row r="15" spans="1:7" s="11" customFormat="1" ht="15">
      <c r="A15" s="142" t="s">
        <v>208</v>
      </c>
      <c r="B15" s="143" t="s">
        <v>185</v>
      </c>
      <c r="C15" s="149">
        <v>0</v>
      </c>
      <c r="D15" s="149">
        <v>0</v>
      </c>
      <c r="E15" s="149">
        <v>0</v>
      </c>
      <c r="F15" s="149">
        <f t="shared" si="0"/>
        <v>0</v>
      </c>
      <c r="G15" s="33"/>
    </row>
    <row r="16" spans="1:7" s="90" customFormat="1" ht="18.75">
      <c r="A16" s="140">
        <v>1.2</v>
      </c>
      <c r="B16" s="141" t="s">
        <v>184</v>
      </c>
      <c r="C16" s="148">
        <f>SUM(C17:C23)</f>
        <v>2570000</v>
      </c>
      <c r="D16" s="148">
        <f>SUM(D17:D23)</f>
        <v>1825322.09</v>
      </c>
      <c r="E16" s="148">
        <f>SUM(E17:E23)</f>
        <v>59697.97</v>
      </c>
      <c r="F16" s="148">
        <f>SUM(F17:F23)</f>
        <v>1885020.06</v>
      </c>
      <c r="G16" s="33"/>
    </row>
    <row r="17" spans="1:7" s="18" customFormat="1" ht="18.75">
      <c r="A17" s="142" t="s">
        <v>209</v>
      </c>
      <c r="B17" s="143" t="s">
        <v>210</v>
      </c>
      <c r="C17" s="149">
        <v>1600000</v>
      </c>
      <c r="D17" s="149">
        <v>1072585</v>
      </c>
      <c r="E17" s="149">
        <v>0</v>
      </c>
      <c r="F17" s="149">
        <f t="shared" si="0"/>
        <v>1072585</v>
      </c>
      <c r="G17" s="37"/>
    </row>
    <row r="18" spans="1:7" ht="15">
      <c r="A18" s="142" t="s">
        <v>211</v>
      </c>
      <c r="B18" s="143" t="s">
        <v>187</v>
      </c>
      <c r="C18" s="149">
        <v>100000</v>
      </c>
      <c r="D18" s="149">
        <v>62872</v>
      </c>
      <c r="E18" s="149">
        <v>12666</v>
      </c>
      <c r="F18" s="149">
        <f t="shared" si="0"/>
        <v>75538</v>
      </c>
      <c r="G18" s="30"/>
    </row>
    <row r="19" spans="1:7" ht="15">
      <c r="A19" s="142" t="s">
        <v>212</v>
      </c>
      <c r="B19" s="143" t="s">
        <v>188</v>
      </c>
      <c r="C19" s="149">
        <v>160000</v>
      </c>
      <c r="D19" s="149">
        <v>142740</v>
      </c>
      <c r="E19" s="149">
        <v>11520</v>
      </c>
      <c r="F19" s="149">
        <f t="shared" si="0"/>
        <v>154260</v>
      </c>
      <c r="G19" s="30"/>
    </row>
    <row r="20" spans="1:7" ht="15">
      <c r="A20" s="142" t="s">
        <v>213</v>
      </c>
      <c r="B20" s="143" t="s">
        <v>189</v>
      </c>
      <c r="C20" s="149">
        <v>210000</v>
      </c>
      <c r="D20" s="149">
        <v>184200</v>
      </c>
      <c r="E20" s="149">
        <v>9720</v>
      </c>
      <c r="F20" s="149">
        <f t="shared" si="0"/>
        <v>193920</v>
      </c>
      <c r="G20" s="30"/>
    </row>
    <row r="21" spans="1:7" s="11" customFormat="1" ht="15">
      <c r="A21" s="142" t="s">
        <v>214</v>
      </c>
      <c r="B21" s="143" t="s">
        <v>215</v>
      </c>
      <c r="C21" s="149">
        <v>350000</v>
      </c>
      <c r="D21" s="149">
        <v>327595.09</v>
      </c>
      <c r="E21" s="149">
        <v>25791.97</v>
      </c>
      <c r="F21" s="149">
        <f t="shared" si="0"/>
        <v>353387.06000000006</v>
      </c>
      <c r="G21" s="33"/>
    </row>
    <row r="22" spans="1:7" ht="15">
      <c r="A22" s="142" t="s">
        <v>216</v>
      </c>
      <c r="B22" s="143" t="s">
        <v>190</v>
      </c>
      <c r="C22" s="149">
        <v>0</v>
      </c>
      <c r="D22" s="149">
        <v>0</v>
      </c>
      <c r="E22" s="149">
        <v>0</v>
      </c>
      <c r="F22" s="149">
        <f t="shared" si="0"/>
        <v>0</v>
      </c>
      <c r="G22" s="30"/>
    </row>
    <row r="23" spans="1:7" ht="15">
      <c r="A23" s="142" t="s">
        <v>217</v>
      </c>
      <c r="B23" s="143" t="s">
        <v>191</v>
      </c>
      <c r="C23" s="149">
        <v>150000</v>
      </c>
      <c r="D23" s="149">
        <v>35330</v>
      </c>
      <c r="E23" s="149">
        <v>0</v>
      </c>
      <c r="F23" s="149">
        <f t="shared" si="0"/>
        <v>35330</v>
      </c>
      <c r="G23" s="30"/>
    </row>
    <row r="24" spans="1:7" ht="15">
      <c r="A24" s="140">
        <v>1.3</v>
      </c>
      <c r="B24" s="141" t="s">
        <v>218</v>
      </c>
      <c r="C24" s="148">
        <f>SUM(C25:C29)</f>
        <v>2609500</v>
      </c>
      <c r="D24" s="148">
        <f>SUM(D25:D29)</f>
        <v>1681061.2599999998</v>
      </c>
      <c r="E24" s="148">
        <f>SUM(E25:E29)</f>
        <v>220499.81</v>
      </c>
      <c r="F24" s="148">
        <f>SUM(F25:F29)</f>
        <v>1901561.0699999998</v>
      </c>
      <c r="G24" s="30"/>
    </row>
    <row r="25" spans="1:7" ht="15">
      <c r="A25" s="142" t="s">
        <v>219</v>
      </c>
      <c r="B25" s="143" t="s">
        <v>220</v>
      </c>
      <c r="C25" s="149">
        <v>50000</v>
      </c>
      <c r="D25" s="149">
        <v>36540</v>
      </c>
      <c r="E25" s="149">
        <v>3600</v>
      </c>
      <c r="F25" s="149">
        <f t="shared" si="0"/>
        <v>40140</v>
      </c>
      <c r="G25" s="30"/>
    </row>
    <row r="26" spans="1:7" s="11" customFormat="1" ht="15">
      <c r="A26" s="142" t="s">
        <v>221</v>
      </c>
      <c r="B26" s="143" t="s">
        <v>222</v>
      </c>
      <c r="C26" s="149">
        <v>1499500</v>
      </c>
      <c r="D26" s="149">
        <v>746996.19</v>
      </c>
      <c r="E26" s="149">
        <v>108941.69</v>
      </c>
      <c r="F26" s="149">
        <f t="shared" si="0"/>
        <v>855937.8799999999</v>
      </c>
      <c r="G26" s="33"/>
    </row>
    <row r="27" spans="1:7" s="18" customFormat="1" ht="18.75">
      <c r="A27" s="142" t="s">
        <v>223</v>
      </c>
      <c r="B27" s="143" t="s">
        <v>192</v>
      </c>
      <c r="C27" s="149">
        <v>900000</v>
      </c>
      <c r="D27" s="149">
        <v>773445.07</v>
      </c>
      <c r="E27" s="149">
        <v>93298.12</v>
      </c>
      <c r="F27" s="149">
        <f t="shared" si="0"/>
        <v>866743.19</v>
      </c>
      <c r="G27" s="33"/>
    </row>
    <row r="28" spans="1:7" s="16" customFormat="1" ht="18.75">
      <c r="A28" s="142" t="s">
        <v>224</v>
      </c>
      <c r="B28" s="143" t="s">
        <v>194</v>
      </c>
      <c r="C28" s="149">
        <v>90000</v>
      </c>
      <c r="D28" s="149">
        <v>80275</v>
      </c>
      <c r="E28" s="149">
        <v>11300</v>
      </c>
      <c r="F28" s="149">
        <f t="shared" si="0"/>
        <v>91575</v>
      </c>
      <c r="G28" s="30"/>
    </row>
    <row r="29" spans="1:7" s="16" customFormat="1" ht="18.75">
      <c r="A29" s="142" t="s">
        <v>225</v>
      </c>
      <c r="B29" s="143" t="s">
        <v>193</v>
      </c>
      <c r="C29" s="149">
        <v>70000</v>
      </c>
      <c r="D29" s="149">
        <v>43805</v>
      </c>
      <c r="E29" s="149">
        <v>3360</v>
      </c>
      <c r="F29" s="149">
        <f t="shared" si="0"/>
        <v>47165</v>
      </c>
      <c r="G29" s="30"/>
    </row>
    <row r="30" spans="1:7" s="18" customFormat="1" ht="18.75">
      <c r="A30" s="140">
        <v>1.5</v>
      </c>
      <c r="B30" s="141" t="s">
        <v>226</v>
      </c>
      <c r="C30" s="148">
        <f>SUM(C31)</f>
        <v>200000</v>
      </c>
      <c r="D30" s="148">
        <f>SUM(D31)</f>
        <v>133460</v>
      </c>
      <c r="E30" s="148">
        <f>SUM(E31)</f>
        <v>17500</v>
      </c>
      <c r="F30" s="148">
        <f>SUM(F31)</f>
        <v>150960</v>
      </c>
      <c r="G30" s="33"/>
    </row>
    <row r="31" spans="1:7" ht="15">
      <c r="A31" s="142" t="s">
        <v>227</v>
      </c>
      <c r="B31" s="143" t="s">
        <v>228</v>
      </c>
      <c r="C31" s="149">
        <v>200000</v>
      </c>
      <c r="D31" s="149">
        <v>133460</v>
      </c>
      <c r="E31" s="149">
        <v>17500</v>
      </c>
      <c r="F31" s="149">
        <f t="shared" si="0"/>
        <v>150960</v>
      </c>
      <c r="G31" s="103"/>
    </row>
    <row r="32" spans="1:7" ht="18">
      <c r="A32" s="140">
        <v>1.7</v>
      </c>
      <c r="B32" s="141" t="s">
        <v>229</v>
      </c>
      <c r="C32" s="148">
        <f>SUM(C33:C37)</f>
        <v>2840000</v>
      </c>
      <c r="D32" s="148">
        <f>SUM(D33:D37)</f>
        <v>1750141.3900000001</v>
      </c>
      <c r="E32" s="148">
        <f>SUM(E33:E37)</f>
        <v>310798.5</v>
      </c>
      <c r="F32" s="148">
        <f>SUM(F33:F37)</f>
        <v>2060939.8900000001</v>
      </c>
      <c r="G32" s="146"/>
    </row>
    <row r="33" spans="1:7" ht="18">
      <c r="A33" s="142" t="s">
        <v>230</v>
      </c>
      <c r="B33" s="143" t="s">
        <v>231</v>
      </c>
      <c r="C33" s="149">
        <v>500000</v>
      </c>
      <c r="D33" s="149">
        <v>429800.54</v>
      </c>
      <c r="E33" s="149">
        <v>43048.5</v>
      </c>
      <c r="F33" s="149">
        <f t="shared" si="0"/>
        <v>472849.04</v>
      </c>
      <c r="G33" s="146"/>
    </row>
    <row r="34" spans="1:7" ht="15">
      <c r="A34" s="142" t="s">
        <v>232</v>
      </c>
      <c r="B34" s="143" t="s">
        <v>233</v>
      </c>
      <c r="C34" s="149">
        <v>2000000</v>
      </c>
      <c r="D34" s="149">
        <v>1076808</v>
      </c>
      <c r="E34" s="149">
        <v>266330</v>
      </c>
      <c r="F34" s="149">
        <f t="shared" si="0"/>
        <v>1343138</v>
      </c>
      <c r="G34" s="147"/>
    </row>
    <row r="35" spans="1:7" ht="15">
      <c r="A35" s="142" t="s">
        <v>234</v>
      </c>
      <c r="B35" s="143" t="s">
        <v>235</v>
      </c>
      <c r="C35" s="149">
        <v>40000</v>
      </c>
      <c r="D35" s="149">
        <v>0</v>
      </c>
      <c r="E35" s="149">
        <v>0</v>
      </c>
      <c r="F35" s="149">
        <f t="shared" si="0"/>
        <v>0</v>
      </c>
      <c r="G35" s="147"/>
    </row>
    <row r="36" spans="1:7" ht="15">
      <c r="A36" s="142" t="s">
        <v>236</v>
      </c>
      <c r="B36" s="143" t="s">
        <v>237</v>
      </c>
      <c r="C36" s="149">
        <v>0</v>
      </c>
      <c r="D36" s="149">
        <v>83473</v>
      </c>
      <c r="E36" s="149">
        <v>0</v>
      </c>
      <c r="F36" s="149">
        <f t="shared" si="0"/>
        <v>83473</v>
      </c>
      <c r="G36" s="147"/>
    </row>
    <row r="37" spans="1:7" ht="15">
      <c r="A37" s="142" t="s">
        <v>238</v>
      </c>
      <c r="B37" s="143" t="s">
        <v>239</v>
      </c>
      <c r="C37" s="149">
        <v>300000</v>
      </c>
      <c r="D37" s="149">
        <v>160059.85</v>
      </c>
      <c r="E37" s="149">
        <v>1420</v>
      </c>
      <c r="F37" s="149">
        <f t="shared" si="0"/>
        <v>161479.85</v>
      </c>
      <c r="G37" s="147"/>
    </row>
    <row r="38" spans="1:7" s="11" customFormat="1" ht="15">
      <c r="A38" s="144"/>
      <c r="B38" s="145" t="s">
        <v>240</v>
      </c>
      <c r="C38" s="148">
        <f>C6+C16+C24+C30+C32</f>
        <v>11459500</v>
      </c>
      <c r="D38" s="148">
        <f>D6+D16+D24+D30+D32</f>
        <v>8131696.3100000005</v>
      </c>
      <c r="E38" s="148">
        <f>E6+E16+E24+E30+E32</f>
        <v>729176.28</v>
      </c>
      <c r="F38" s="148">
        <f>F6+F16+F24+F30+F32</f>
        <v>8860872.59</v>
      </c>
      <c r="G38" s="150"/>
    </row>
    <row r="39" spans="1:7" ht="15">
      <c r="A39" s="140">
        <v>2</v>
      </c>
      <c r="B39" s="154" t="s">
        <v>245</v>
      </c>
      <c r="C39" s="149"/>
      <c r="D39" s="149"/>
      <c r="E39" s="149"/>
      <c r="F39" s="149"/>
      <c r="G39" s="147"/>
    </row>
    <row r="40" spans="1:7" ht="15">
      <c r="A40" s="142">
        <v>2.1</v>
      </c>
      <c r="B40" s="143" t="s">
        <v>241</v>
      </c>
      <c r="C40" s="149">
        <v>1600000</v>
      </c>
      <c r="D40" s="149">
        <v>818555</v>
      </c>
      <c r="E40" s="149">
        <v>0</v>
      </c>
      <c r="F40" s="149">
        <f>D40+E40</f>
        <v>818555</v>
      </c>
      <c r="G40" s="147"/>
    </row>
    <row r="41" spans="1:7" ht="15">
      <c r="A41" s="142">
        <v>2.2</v>
      </c>
      <c r="B41" s="143" t="s">
        <v>242</v>
      </c>
      <c r="C41" s="149">
        <v>400000</v>
      </c>
      <c r="D41" s="149">
        <v>309405</v>
      </c>
      <c r="E41" s="149">
        <v>0</v>
      </c>
      <c r="F41" s="149">
        <f>D41+E41</f>
        <v>309405</v>
      </c>
      <c r="G41" s="147"/>
    </row>
    <row r="42" spans="1:7" s="11" customFormat="1" ht="15">
      <c r="A42" s="140"/>
      <c r="B42" s="145" t="s">
        <v>243</v>
      </c>
      <c r="C42" s="148">
        <f>SUM(C40:C41)</f>
        <v>2000000</v>
      </c>
      <c r="D42" s="148">
        <f>SUM(D40:D41)</f>
        <v>1127960</v>
      </c>
      <c r="E42" s="148">
        <f>SUM(E40:E41)</f>
        <v>0</v>
      </c>
      <c r="F42" s="148">
        <f>SUM(F40:F41)</f>
        <v>1127960</v>
      </c>
      <c r="G42" s="150"/>
    </row>
    <row r="43" spans="1:7" s="108" customFormat="1" ht="15.75">
      <c r="A43" s="156"/>
      <c r="B43" s="155" t="s">
        <v>30</v>
      </c>
      <c r="C43" s="148">
        <f>C38+C42</f>
        <v>13459500</v>
      </c>
      <c r="D43" s="148">
        <f>D38+D42</f>
        <v>9259656.31</v>
      </c>
      <c r="E43" s="148">
        <f>E38+E42</f>
        <v>729176.28</v>
      </c>
      <c r="F43" s="148">
        <f>F38+F42</f>
        <v>9988832.59</v>
      </c>
      <c r="G43" s="157"/>
    </row>
    <row r="44" spans="1:7" ht="15.75">
      <c r="A44" s="156"/>
      <c r="B44" s="155" t="s">
        <v>246</v>
      </c>
      <c r="C44" s="148">
        <v>0</v>
      </c>
      <c r="D44" s="148">
        <v>0</v>
      </c>
      <c r="E44" s="148">
        <v>0</v>
      </c>
      <c r="F44" s="148">
        <v>0</v>
      </c>
      <c r="G44" s="156"/>
    </row>
    <row r="45" spans="1:7" ht="18">
      <c r="A45" s="158"/>
      <c r="B45" s="159"/>
      <c r="C45" s="160"/>
      <c r="D45" s="161"/>
      <c r="E45" s="161"/>
      <c r="F45" s="161"/>
      <c r="G45" s="161"/>
    </row>
    <row r="46" spans="1:7" ht="18">
      <c r="A46" s="158"/>
      <c r="B46" s="159"/>
      <c r="C46" s="160"/>
      <c r="D46" s="161"/>
      <c r="E46" s="161"/>
      <c r="F46" s="161"/>
      <c r="G46" s="161"/>
    </row>
    <row r="47" spans="1:7" ht="18.75">
      <c r="A47" s="158"/>
      <c r="C47" s="163"/>
      <c r="E47" s="162"/>
      <c r="G47" s="161"/>
    </row>
    <row r="48" spans="1:7" ht="15">
      <c r="A48" s="158"/>
      <c r="B48" s="162" t="s">
        <v>247</v>
      </c>
      <c r="C48" s="160"/>
      <c r="D48" s="162" t="s">
        <v>248</v>
      </c>
      <c r="E48" s="161"/>
      <c r="F48" s="164" t="s">
        <v>249</v>
      </c>
      <c r="G48" s="161"/>
    </row>
  </sheetData>
  <sheetProtection/>
  <mergeCells count="3">
    <mergeCell ref="A1:G1"/>
    <mergeCell ref="A2:G2"/>
    <mergeCell ref="A3:G3"/>
  </mergeCells>
  <printOptions/>
  <pageMargins left="0.4" right="0.25" top="0.23" bottom="0.2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LGCDP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BIDHYA</dc:creator>
  <cp:keywords/>
  <dc:description/>
  <cp:lastModifiedBy>Mukunda</cp:lastModifiedBy>
  <cp:lastPrinted>2014-05-19T05:38:23Z</cp:lastPrinted>
  <dcterms:created xsi:type="dcterms:W3CDTF">2010-06-21T08:14:49Z</dcterms:created>
  <dcterms:modified xsi:type="dcterms:W3CDTF">2014-05-19T05:38:42Z</dcterms:modified>
  <cp:category/>
  <cp:version/>
  <cp:contentType/>
  <cp:contentStatus/>
</cp:coreProperties>
</file>