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2"/>
  </bookViews>
  <sheets>
    <sheet name="Anex 17.2" sheetId="1" r:id="rId1"/>
    <sheet name="Anex 17.1" sheetId="2" r:id="rId2"/>
    <sheet name="Anex 17" sheetId="3" r:id="rId3"/>
    <sheet name="Anex 10" sheetId="4" r:id="rId4"/>
  </sheets>
  <definedNames/>
  <calcPr fullCalcOnLoad="1"/>
</workbook>
</file>

<file path=xl/sharedStrings.xml><?xml version="1.0" encoding="utf-8"?>
<sst xmlns="http://schemas.openxmlformats.org/spreadsheetml/2006/main" count="757" uniqueCount="526">
  <si>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</si>
  <si>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</si>
  <si>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</si>
  <si>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</si>
  <si>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</si>
  <si>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</si>
  <si>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</si>
  <si>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</si>
  <si>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</si>
  <si>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</si>
  <si>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</si>
  <si>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</si>
  <si>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</si>
  <si>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</si>
  <si>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</si>
  <si>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</si>
  <si>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</si>
  <si>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</si>
  <si>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</si>
  <si>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</si>
  <si>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</si>
  <si>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>:yfgLo ljsf; z'Ns sf]if rfn'</t>
  </si>
  <si>
    <t xml:space="preserve">k'Flhut -:yfgLo:t/sf ;8s_ cg'bfg </t>
  </si>
  <si>
    <t xml:space="preserve">:yfgLo zf;g tyf ;fd'bflos ljsf; sfo{qmd </t>
  </si>
  <si>
    <t>:yfgLo ljsf; z'Ns sf]if k'Flhut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</si>
  <si>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</si>
  <si>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</si>
  <si>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</si>
  <si>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</si>
  <si>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</si>
  <si>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</si>
  <si>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</si>
  <si>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</si>
  <si>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</si>
  <si>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</si>
  <si>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</si>
  <si>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</si>
  <si>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</si>
  <si>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</si>
  <si>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</si>
  <si>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</si>
  <si>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</si>
  <si>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</si>
  <si>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</si>
  <si>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</si>
  <si>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</si>
  <si>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</si>
  <si>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</si>
  <si>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</si>
  <si>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</si>
  <si>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</si>
  <si>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</si>
  <si>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</si>
  <si>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</si>
  <si>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</si>
  <si>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</si>
  <si>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</si>
  <si>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</si>
  <si>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</si>
  <si>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</si>
  <si>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</si>
  <si>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</si>
  <si>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—af]l/Ë÷l8k jf]l/Ë</t>
  </si>
  <si>
    <t xml:space="preserve">ljB't÷n3' hnljB't tyf a}slNks phf{   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</si>
  <si>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</si>
  <si>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</si>
  <si>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</si>
  <si>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</si>
  <si>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</si>
  <si>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</si>
  <si>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</si>
  <si>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</si>
  <si>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</si>
  <si>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</si>
  <si>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</si>
  <si>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</si>
  <si>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</si>
  <si>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</si>
  <si>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</si>
  <si>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</si>
  <si>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</si>
  <si>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</si>
  <si>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</si>
  <si>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</si>
  <si>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</si>
  <si>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</si>
  <si>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</si>
  <si>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</si>
  <si>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</si>
  <si>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</si>
  <si>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</si>
  <si>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</si>
  <si>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</si>
  <si>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</si>
  <si>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</si>
  <si>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</si>
  <si>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</si>
  <si>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</si>
  <si>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</si>
  <si>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</si>
  <si>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</si>
  <si>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</si>
  <si>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</si>
  <si>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</si>
  <si>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</si>
  <si>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</si>
  <si>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</si>
  <si>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</si>
  <si>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</si>
  <si>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</si>
  <si>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</si>
  <si>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</si>
  <si>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</si>
  <si>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</si>
  <si>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</si>
  <si>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</si>
  <si>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</si>
  <si>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</si>
  <si>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</si>
  <si>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</si>
  <si>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</si>
  <si>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</si>
  <si>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</si>
  <si>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</si>
  <si>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</si>
  <si>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</si>
  <si>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</si>
  <si>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</si>
  <si>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</si>
  <si>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</si>
  <si>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</si>
  <si>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</si>
  <si>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</si>
  <si>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</si>
  <si>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</si>
  <si>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</si>
  <si>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</si>
  <si>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</si>
  <si>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</si>
  <si>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</si>
  <si>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</si>
  <si>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</si>
  <si>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</si>
  <si>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</si>
  <si>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</si>
  <si>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</si>
  <si>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</si>
  <si>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</si>
  <si>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</si>
  <si>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k'Flhut vr{ cg'bfg</t>
  </si>
  <si>
    <t>rfn' vr{ k|zf;g c'gbfg</t>
  </si>
  <si>
    <t>cGo-/fhZj jfF8kmfF8_</t>
  </si>
  <si>
    <t>ljjfx</t>
  </si>
  <si>
    <t>—g=kf= ejg</t>
  </si>
  <si>
    <t xml:space="preserve">dfl;s cjlwdf </t>
  </si>
  <si>
    <t>hGd, d[To'</t>
  </si>
  <si>
    <t>a;fO{–;/fO{ kl/jf/</t>
  </si>
  <si>
    <t>;DjGw ljR5]b</t>
  </si>
  <si>
    <t>cGo</t>
  </si>
  <si>
    <t>;DkGg</t>
  </si>
  <si>
    <t>!)</t>
  </si>
  <si>
    <t>klxnf] rf}dfl;s k|ult ljj/0f</t>
  </si>
  <si>
    <t>klxnf] rf}dfl;s ljlQo ljj/0f</t>
  </si>
  <si>
    <t>rfn' cf=j=sf] klxnf] rf}dfl;s;Ddsf]</t>
  </si>
  <si>
    <t>rfn' cf=j=sf] klxnf] rf}dfl;s</t>
  </si>
  <si>
    <t xml:space="preserve"> lgdf{0f ;DkGg k|ltj]bg ul/Psf] rf}dfl;s cjlwsf]</t>
  </si>
  <si>
    <t>!%</t>
  </si>
  <si>
    <t>lgdf{0flwg</t>
  </si>
  <si>
    <t xml:space="preserve">      rf}dfl;s cjlwsf] </t>
  </si>
  <si>
    <t>-sfof{no k|d'v_</t>
  </si>
  <si>
    <t>-hfFr ug]{_</t>
  </si>
  <si>
    <t>-tof/ ug]{_</t>
  </si>
  <si>
    <t>j^f</t>
  </si>
  <si>
    <t>$ sf] hDdf</t>
  </si>
  <si>
    <t>-$=#_ sf] hDdf</t>
  </si>
  <si>
    <t>;j hfthfltsf cfly{s tyf ;fdflhs ?kdf ljkGg tyf lk58f ju{-cflbjf;L,hghflt nufot_ tyf Ho]i7 gful/s nlIft sfo{qmd</t>
  </si>
  <si>
    <t>4.3</t>
  </si>
  <si>
    <t>-$=@_ sf] hDdf</t>
  </si>
  <si>
    <t>PDa'n]G; ;Grfng Aoa:yfkg sfo{qmd</t>
  </si>
  <si>
    <t>k|j]lzsf kl/Iff plt0f{ k'/:sf/ tyf 5fqj[QL sfo{qmd</t>
  </si>
  <si>
    <t>kf]6]{h sfo{qmd ;~rfng cg'bfg</t>
  </si>
  <si>
    <t>vf]k s]Gb| ;~rfng sfo{qmd</t>
  </si>
  <si>
    <t>afn ljsf; s]Gb| ;~rfng sfo{qmd</t>
  </si>
  <si>
    <t>rfdv/ :s'n tf/af/</t>
  </si>
  <si>
    <t>;j} hfthfltsf ljkGg afnaflnsf nlIft sfo{qmd</t>
  </si>
  <si>
    <t>4.2</t>
  </si>
  <si>
    <t>-$=!_ sf] hDdf</t>
  </si>
  <si>
    <t>dlxnf :jf:Yo :jo+;]ljsf Ifdtf clej[lb sfo{qmd</t>
  </si>
  <si>
    <t>lk5l8Psf] ju{sf] nflu zf}rfno lgdf{0f ;xof]u</t>
  </si>
  <si>
    <t xml:space="preserve">s[lif tyf kz' ljsf; sfo{qmd </t>
  </si>
  <si>
    <t>ckfË / dfgj a]rlavg tyf cf];f/k;f/ lj?4sf] 
r]tgfd"ns sfo{qmd</t>
  </si>
  <si>
    <t>;j} hfthfltsf ljkGg dlxnf nlIft sfo{qmd</t>
  </si>
  <si>
    <t>4.1</t>
  </si>
  <si>
    <t>k'Flhut vr{ cGtu{t nlIft ;d"x ljsf; sfo{qmdjf6 ;~rfng x'g] of]hgf tyf sfo{qmdx?</t>
  </si>
  <si>
    <t>4.</t>
  </si>
  <si>
    <t># sf] hDdf</t>
  </si>
  <si>
    <t>dd{t ;+ef/ sf]ifsf] nflu Joj:Yff</t>
  </si>
  <si>
    <t>3.2</t>
  </si>
  <si>
    <t>sfe|] pkTosf Plss[t vfg]kfgL uf= la= ;= ;xof]u</t>
  </si>
  <si>
    <t>3.1</t>
  </si>
  <si>
    <t>kF'lhut vr{ cGtu{t ;dk'/s sf]ifsf] nflu cGo Joj:yf</t>
  </si>
  <si>
    <t>3.</t>
  </si>
  <si>
    <t>@ sf] hDdf</t>
  </si>
  <si>
    <t>sfe|] pkTosf Plss[t vfg]kfgL cfof]hgf ;dk'/s sf]if</t>
  </si>
  <si>
    <t>k'Flhut vr{ cGtu{t cfly{s, ;fdflhs Pj+ ef}lts k"jf{wf/ ljsf;df ;~rfng x'g] gofF of]hgf tyf sfo{qmdx?</t>
  </si>
  <si>
    <t>2.</t>
  </si>
  <si>
    <t>! sf] hDdf</t>
  </si>
  <si>
    <t>k'/:s[t pkef]Qmf ;ldlt of]hgf</t>
  </si>
  <si>
    <t>ljifout tyf If]qut u'?of]hgf tof/L sfo{ tyf ;DefJotf cWoog sfo{</t>
  </si>
  <si>
    <t>gu/ k|f]kmfOn cBfjlws sfo{</t>
  </si>
  <si>
    <t>df;' k;n tyf jwzfnf Joj:yfkg</t>
  </si>
  <si>
    <t>ljleGg sfo{qmd Joj:yfkg tyf ;~rfng sfo{qmd</t>
  </si>
  <si>
    <t>v'Nnf lb;fd'Qm If]q 3f]if0ff ;xof]u sfo{qmd</t>
  </si>
  <si>
    <t>;fj{hlgs ;'g'jfO{</t>
  </si>
  <si>
    <t>;8s alQ dd{t tyf gofF h8fg sfo{qmd</t>
  </si>
  <si>
    <t>c:yfoL ?kdf kmf]x/ d}nf Joj:yfkg tyf k|efljt If]q ;'wf/ sfo{</t>
  </si>
  <si>
    <t>j]jfl/;] nf; tyf kz'k+IfLsf] l;gf] Joj:yfkg vr{</t>
  </si>
  <si>
    <t>jg, jftfa/0f tyf ;/;kmfO{ r]tgfd"ns sfo{qmd vr{</t>
  </si>
  <si>
    <t>af}nfxf tyf e':ofxf s's'/ lgoGq0f / 3/ kfn'jf s's'/nfO{ /]ljh EofS;Lg vr{</t>
  </si>
  <si>
    <t>;/;kmfO{ ;fdfu|L vl/b tyf dd{t vr{</t>
  </si>
  <si>
    <t xml:space="preserve">s'lrsf/x?sf] tnj kfl/&gt;lds </t>
  </si>
  <si>
    <t>6}S6/ tyf ;S;g d]lzg ;~rfng vr{</t>
  </si>
  <si>
    <t>gu/ ;/;kmfO{ tyf kmf]xf]/d}nf Aoa:yfkg sfo{qmd</t>
  </si>
  <si>
    <t>;fd"bflos k':tsfno ;xof]u sfo{qmd</t>
  </si>
  <si>
    <t>k|ult ;ldIff sfo{qmd</t>
  </si>
  <si>
    <t>e'sDk k|lt/f]wfTds ejg lgdf{0f ;DaGwL sfo{qmd     -ejg cfrf/ ;+lxtf nfu' ;d]t_</t>
  </si>
  <si>
    <t>v]ns'b sfo{qmd</t>
  </si>
  <si>
    <t>gu/kflnsf ultljwL k|rf/ k|;f/ sfo{qmd</t>
  </si>
  <si>
    <t>dfkb08, lgb]{lzsf cBfjlws sfo{qmd</t>
  </si>
  <si>
    <t>gu/kflnsfsf] ;]jf k|jfx :t/j[l4 sfo{qmd</t>
  </si>
  <si>
    <t>ko{6g ljsf; sfo{qmd</t>
  </si>
  <si>
    <t xml:space="preserve">hgzlQm ljsf; sfo{qmd </t>
  </si>
  <si>
    <t>1.5</t>
  </si>
  <si>
    <t>k|sf]k Joj:yfkg sfo{qmd cGtu{t ljleGg /f]usf] dxfdf/L lgoGq0f sfo{qmd</t>
  </si>
  <si>
    <t>1.4</t>
  </si>
  <si>
    <t>1.3</t>
  </si>
  <si>
    <t xml:space="preserve">:jf:Yo rf}sL / s]Gb| ;~rfng cg'bfg </t>
  </si>
  <si>
    <t>1.2</t>
  </si>
  <si>
    <t>1.1</t>
  </si>
  <si>
    <t>k'Flhut vr{ cGtu{t k|j4{gfTds If]qdf ;~rfng x'g] gofF of]hgf tyf sfo{qmdx?</t>
  </si>
  <si>
    <t>1.</t>
  </si>
  <si>
    <t>!^</t>
  </si>
  <si>
    <t>!#</t>
  </si>
  <si>
    <t>!@</t>
  </si>
  <si>
    <t>(</t>
  </si>
  <si>
    <t>&amp;</t>
  </si>
  <si>
    <t>^</t>
  </si>
  <si>
    <t>$</t>
  </si>
  <si>
    <t>#</t>
  </si>
  <si>
    <t>cGo ju{</t>
  </si>
  <si>
    <t>lk5l8Psf ju{</t>
  </si>
  <si>
    <t>dlxnf</t>
  </si>
  <si>
    <t>k'?if</t>
  </si>
  <si>
    <t>kl/df0f</t>
  </si>
  <si>
    <t xml:space="preserve">jh]6 </t>
  </si>
  <si>
    <t xml:space="preserve">s}lkmot </t>
  </si>
  <si>
    <t>neflGjt hg;+Vof</t>
  </si>
  <si>
    <t xml:space="preserve">jflif{s nIo </t>
  </si>
  <si>
    <t xml:space="preserve">lqmofsnfksf] ljj/0f </t>
  </si>
  <si>
    <t>qm=;+=</t>
  </si>
  <si>
    <t>nlIft ;d'x k'jf{wf/ ljsf; tyf k|j4gfTds sfo{qmdsf] ef}lts tyf ljlQo k|ult k|ltj]bg</t>
  </si>
  <si>
    <t>cg';"rL !&amp;</t>
  </si>
  <si>
    <t>%</t>
  </si>
  <si>
    <t>*</t>
  </si>
  <si>
    <t>!!</t>
  </si>
  <si>
    <t>!$</t>
  </si>
  <si>
    <t>k|yd rf}dfl;s
 nIo</t>
  </si>
  <si>
    <t>k|yd rf}dfl;ssf] 
k|ult</t>
  </si>
  <si>
    <t>k|ltj]bg cjlw 
;Ddsf] k|ult</t>
  </si>
  <si>
    <t xml:space="preserve">sfo{ljlwsf]  bkmf !$ sf] pkbkmf ! ;+u ;DjlGwt </t>
  </si>
  <si>
    <t>cfof]hgf Joj:yfkg ;]jf vr{ -sG6]Gh]G;L_ sf] nufgL / vr{ ljj/0f</t>
  </si>
  <si>
    <t>lqmofsnfkx?</t>
  </si>
  <si>
    <t>o; rf}dfl;s ;Ddsf] vr{ ?</t>
  </si>
  <si>
    <t>afFsL /sd ?</t>
  </si>
  <si>
    <t>cfof]hgf ;j]{If0f jf ;+efJotf cWoog, l8hfOg, 8«Oª\, nfut cg'dfg tyf jftfj/0fLo, ;fdflhs / k|fljlws cWoog sfo{</t>
  </si>
  <si>
    <t>cfof]hgf÷sfo{qmdsf] ;'kl/j]If0f, cg'udg, d"Nof+sg hfFrkf; tyf k|ltj]bg ;DaGwL sfo{</t>
  </si>
  <si>
    <t>pkef]Qmf ;ldlt u7g, cled'vLs/0f / pkef]Qmf ;ldltsf] vr{ ;DaGwL sfo{,</t>
  </si>
  <si>
    <t>cfof]hgf Joj:yfkgsf nflu rflxg] cTofjZos k|fljlws pks/0fx? Joj:yf sfo{</t>
  </si>
  <si>
    <t>cfof]hgf tyf cGo ljljw clen]v Joj:yfkg sfo{</t>
  </si>
  <si>
    <t>s'n hDdf ?=</t>
  </si>
  <si>
    <t>jflif{s l:js[t /sd ?</t>
  </si>
  <si>
    <t>gfdM</t>
  </si>
  <si>
    <t>kbM</t>
  </si>
  <si>
    <t>ldltM</t>
  </si>
  <si>
    <t>k|yd rf}dfl;s vr{ ?</t>
  </si>
  <si>
    <t>tof/ ug]{M</t>
  </si>
  <si>
    <t>?h' ug]{M</t>
  </si>
  <si>
    <t>:jLs[t ug]{M</t>
  </si>
  <si>
    <t>kgf}tL tyf rf}sf]6df jflif{s kj{, k"hf Pj+ hfqf  ;~rfng sfo{qmd</t>
  </si>
  <si>
    <t>;fdflhs k/LIf0f sfo{qmd</t>
  </si>
  <si>
    <t>lgld{t ;fj{hlgs k"jf{wf/ dd{t ;Def/</t>
  </si>
  <si>
    <t xml:space="preserve">;DkGg of]hgfx?sf] k|efj d"NofÍg sfo{ </t>
  </si>
  <si>
    <t>ljz]if sf]if Joj:yfkg sfo{</t>
  </si>
  <si>
    <t>l8lh6n DoflkË k|0ffnL ;DaGwL Joj:yfkg sfo{</t>
  </si>
  <si>
    <t>d"n d'xfg, ;–;fgf vfg]kfgL ;+/If0f / ;'wf/ sfo{</t>
  </si>
  <si>
    <t>s[lif sfof{no;Fusf] ;xsfo{df ;fgf l;+rfO{ of]hgf</t>
  </si>
  <si>
    <r>
      <rPr>
        <sz val="13"/>
        <rFont val="Calibri"/>
        <family val="2"/>
      </rPr>
      <t>GIS</t>
    </r>
    <r>
      <rPr>
        <sz val="13"/>
        <rFont val="Preeti"/>
        <family val="0"/>
      </rPr>
      <t xml:space="preserve"> ;"rgf k|0ffnL tyf d]l6«s 7]ufgf k|0ffnL lj:tf/ sfo{</t>
    </r>
  </si>
  <si>
    <t>;fj{hlgs hUuf ;+/If0f sfo{</t>
  </si>
  <si>
    <t>zlxb ;u'g tfd|fsf/ k|ltdf k|lti7fkg sfo{</t>
  </si>
  <si>
    <t>9ndn] af3sf] vf]/ af6f] :t/f]Gglt sfo{</t>
  </si>
  <si>
    <t>g}lsG6f/ lu/L6f]n / vqL6f]nsf] af6f]df u|fj]n tyf kSsL 9n lgdf{0f .</t>
  </si>
  <si>
    <t xml:space="preserve">vqLufpF dflyNnf] af6f]af6 tNnf] af6f] hf]8\g] </t>
  </si>
  <si>
    <t>Hofnflr6L Xo'd kfO{k / u|fe]lnª\</t>
  </si>
  <si>
    <t>;fw'/fd cfrfo{sf] 3/ x'Fb} c?0fdfu{ hfg] af6f] lgdf{0f</t>
  </si>
  <si>
    <t>cw'/f] of]d/L:tDe lgdf{0f sfo{</t>
  </si>
  <si>
    <t>kgf}tL /]8qm;b]lv sf7+ u0f]z lg:sg] ;8s :t/f]Gglt sfo{</t>
  </si>
  <si>
    <t>OGb|]Zj/ kl/;/sf] k|x/L rf}sL dd{t</t>
  </si>
  <si>
    <t>;fljs $ gd/fh /fptsf] 3/ x'Fb} lkknaf]6;Dd hfg] af6f]</t>
  </si>
  <si>
    <t>v8\sfufpFaf6 g]jf/ufpF x'Fb} eujtL dfu{ u|fj]n</t>
  </si>
  <si>
    <t>cf]d8fF8faf6 d's{'6f e~Hofª hfg] af6f] :t/j[l4 u|fj]n</t>
  </si>
  <si>
    <t xml:space="preserve">vqLufpF af6f] u|fj]n </t>
  </si>
  <si>
    <t>e08f/LufpF cw'/f] 9n lgdf{0f</t>
  </si>
  <si>
    <t>af]S;]vf]nf hfd'g]ufpF af6f] dd{t ;'wf/ / u|fj]n</t>
  </si>
  <si>
    <t>u0f]z:yfg b]lj:yfg ;8s ;'wf/ sfo{</t>
  </si>
  <si>
    <t>b]jLuNnL :t/f]Gglt sfo{ -Hof]lt ;xsf/L af6f]_</t>
  </si>
  <si>
    <t>kf6Lrf}/ /ftdf6] lkknaf]6 ;8sdf sNe6{ lgdf{0f sfo{</t>
  </si>
  <si>
    <t>b'wldn uf]/vgfy af6f] ;'wf/ sfo{</t>
  </si>
  <si>
    <t>gdf]a'4 dfu{af6 ;ltjg uf]/]6f] :t/f]Gglt sfo{</t>
  </si>
  <si>
    <t>;Tofn8fF8f af6f] dd{t ;'[wf/</t>
  </si>
  <si>
    <t xml:space="preserve">ds}6f/ d"naf6f] cw'/f] kSsL gfnL lgdf{0f </t>
  </si>
  <si>
    <t>k:ynLdfu{ dd{t</t>
  </si>
  <si>
    <t>/f]zLvf]nf df]8af6 l;+u]kf6L;Ddsf] af6f] dd{t ;'wf/</t>
  </si>
  <si>
    <t>1=1</t>
  </si>
  <si>
    <t>1=2</t>
  </si>
  <si>
    <t>1=3</t>
  </si>
  <si>
    <t>1=4</t>
  </si>
  <si>
    <t>1=5</t>
  </si>
  <si>
    <t>1=6</t>
  </si>
  <si>
    <t>1=7</t>
  </si>
  <si>
    <t>1=8</t>
  </si>
  <si>
    <t>1=9</t>
  </si>
  <si>
    <t>1=10</t>
  </si>
  <si>
    <t>1=11</t>
  </si>
  <si>
    <t>1=12</t>
  </si>
  <si>
    <t>1=13</t>
  </si>
  <si>
    <t>1=14</t>
  </si>
  <si>
    <t>1=14=1</t>
  </si>
  <si>
    <t>1=14=2</t>
  </si>
  <si>
    <t>1=14=3</t>
  </si>
  <si>
    <t>1=14=4</t>
  </si>
  <si>
    <t>1=14=5</t>
  </si>
  <si>
    <t>1=14=6</t>
  </si>
  <si>
    <t>1=14=7</t>
  </si>
  <si>
    <t>1=15</t>
  </si>
  <si>
    <t>1=16</t>
  </si>
  <si>
    <t>1=17</t>
  </si>
  <si>
    <t>1=18</t>
  </si>
  <si>
    <t>1=19</t>
  </si>
  <si>
    <t>1=20</t>
  </si>
  <si>
    <t>1=20=1</t>
  </si>
  <si>
    <t>1=21</t>
  </si>
  <si>
    <t>1=22</t>
  </si>
  <si>
    <t>1=23</t>
  </si>
  <si>
    <t>1=24</t>
  </si>
  <si>
    <t>1=25</t>
  </si>
  <si>
    <t>1=26</t>
  </si>
  <si>
    <t>1=27</t>
  </si>
  <si>
    <t>1=28</t>
  </si>
  <si>
    <t>1=29</t>
  </si>
  <si>
    <t>1=30</t>
  </si>
  <si>
    <t>1=31</t>
  </si>
  <si>
    <t>1=32</t>
  </si>
  <si>
    <t>1=33</t>
  </si>
  <si>
    <t>1=34</t>
  </si>
  <si>
    <t>1=35</t>
  </si>
  <si>
    <t>1=36</t>
  </si>
  <si>
    <t>1=37</t>
  </si>
  <si>
    <t>1=38</t>
  </si>
  <si>
    <t>1=39</t>
  </si>
  <si>
    <t>1=40</t>
  </si>
  <si>
    <t>1=41</t>
  </si>
  <si>
    <t>1=42</t>
  </si>
  <si>
    <t>1=43</t>
  </si>
  <si>
    <t>1=44</t>
  </si>
  <si>
    <t>1=45</t>
  </si>
  <si>
    <t>1=46</t>
  </si>
  <si>
    <t>1=47</t>
  </si>
  <si>
    <t>1=48</t>
  </si>
  <si>
    <t>1=49</t>
  </si>
  <si>
    <t>1=50</t>
  </si>
  <si>
    <t>1=51</t>
  </si>
  <si>
    <t>2=01</t>
  </si>
  <si>
    <t>2=02</t>
  </si>
  <si>
    <t>2=03</t>
  </si>
  <si>
    <t>gu/kflnsf sfof{no ejg yk k"jf{wf/ lgdf{0f sfo{</t>
  </si>
  <si>
    <t>2=04</t>
  </si>
  <si>
    <t>afF;8f]n vf]nf j8f g+= # / $ hf]8\g] k'n Pj+ af6f]</t>
  </si>
  <si>
    <t>2=05</t>
  </si>
  <si>
    <t>;+/lIft :df/s If]qleqsf] nfos' b/jf/ ;+/If0f sfo{</t>
  </si>
  <si>
    <t>2=06</t>
  </si>
  <si>
    <t xml:space="preserve">nHhfjtL dfx+fsfn dfu{ ;8s :t/f]Gglt sfo{ </t>
  </si>
  <si>
    <t>2=07</t>
  </si>
  <si>
    <t>u'/fufO{+6f]ndf 9n lj:tf/ sfo{</t>
  </si>
  <si>
    <t>4=1=1</t>
  </si>
  <si>
    <t>ldrf6f/ vfg]kfgL ;'wf/</t>
  </si>
  <si>
    <t>4=1=2</t>
  </si>
  <si>
    <t>;'AafufpF 9'Ë]wf/f ;+/If0f sfo{</t>
  </si>
  <si>
    <t>4=1=3</t>
  </si>
  <si>
    <t>a}s'07 &gt;]i7sf] 3/ cuf8Lsf] kf]v/L ;+/If0f</t>
  </si>
  <si>
    <t>4=1=4</t>
  </si>
  <si>
    <t>6f}vfn vfg]kfgL ;'wf/ sfo{</t>
  </si>
  <si>
    <t>4=1=5</t>
  </si>
  <si>
    <t>dfg]Zj/L cfdfsf] :yfg ;+/If0f sfo{</t>
  </si>
  <si>
    <t>4=1=6</t>
  </si>
  <si>
    <t>skfnsf]6 vfg]kfgL of]hgf dd{t;+ef/ sfo{</t>
  </si>
  <si>
    <t>4=1=7</t>
  </si>
  <si>
    <t>OGb|fo0fL dlGb/ lh0ff]{4f/ sfo{</t>
  </si>
  <si>
    <t>4=1=8</t>
  </si>
  <si>
    <t>kdf8L6f]n vfg]kfgL 6\of+sL lgdf{0f sfo{</t>
  </si>
  <si>
    <t>4=1=9</t>
  </si>
  <si>
    <t>;/:jtL led;]g dlGb/ lh0ff]{4f/ sfo{</t>
  </si>
  <si>
    <t>4=1=10</t>
  </si>
  <si>
    <t>eujtL dlGb/ ;Fu}sf] uNnL af6f] dd{t</t>
  </si>
  <si>
    <t>4=1=11</t>
  </si>
  <si>
    <t>lqj]0fL3f6sf] zf}rfno dd{t -jfl/ / kf/L_</t>
  </si>
  <si>
    <t>4=1=12</t>
  </si>
  <si>
    <t>k'0ff{lu/L dxfb]j:yfg ;'wf/ sfo{{</t>
  </si>
  <si>
    <t>4=1=13</t>
  </si>
  <si>
    <t>;fljs #,$ vfg]kfgL dd{t ;'wf/</t>
  </si>
  <si>
    <t>4=1=14</t>
  </si>
  <si>
    <t>vl/af]6sf] 7"nf] kFw]/f] lgdf{0f</t>
  </si>
  <si>
    <t>4=1=15</t>
  </si>
  <si>
    <t xml:space="preserve">j8f g+= ( l:yt ljleGg :yfgsf] vfg]kfgL dd{t sfo{ -;fljs % gf/fo0f8f]n, ;fljs ^ /ftkf]v/L, /fd;'Gb/ s]=;L=sf] 3/d'gL, nf};Lsf] kfvf, ;fljs &amp; Hjfnfd'vL k|f=lj= g]jf/ 6f]n -l8xL_, vf]nf5]psf] wf/f_ </t>
  </si>
  <si>
    <t>4=1=16</t>
  </si>
  <si>
    <t>;]tLb]jLdfu{ lgdf{0f sfo{</t>
  </si>
  <si>
    <t>4=1=17</t>
  </si>
  <si>
    <t>sdnfb]jL lg=df=lj= ejg sf]7f yk / kmlg{r/ lgdf{0f</t>
  </si>
  <si>
    <t>4=1=18</t>
  </si>
  <si>
    <t>a'4 ljxf/ lgdf{0f</t>
  </si>
  <si>
    <t>4=1=19</t>
  </si>
  <si>
    <t>lkknaf]6 vfg]kfgL dd{t</t>
  </si>
  <si>
    <t>4=1=20</t>
  </si>
  <si>
    <t>l;?u}Xf vfg]kfgL</t>
  </si>
  <si>
    <t>4=1=21</t>
  </si>
  <si>
    <t>bfª3f6 cw'/f] vfg]kfgL</t>
  </si>
  <si>
    <t>4=1=22</t>
  </si>
  <si>
    <t>e'ld8f]n vfg]kfgL of]hgf</t>
  </si>
  <si>
    <t>4=1=23</t>
  </si>
  <si>
    <t>lji0f' dlGb/ kf6L lgdf{0f -k'/fgf] s[i0f dlGb/_</t>
  </si>
  <si>
    <t>4=1=24</t>
  </si>
  <si>
    <t>km8\s]Zj/ dxfb]j, u0f]z, sdnf dlGb/ ^$ ;Qn lgdf{0f</t>
  </si>
  <si>
    <t>4=1=25</t>
  </si>
  <si>
    <t>dlxnf afn ljsf; ejg ;'wf/ sfo{</t>
  </si>
  <si>
    <t>4=1=26</t>
  </si>
  <si>
    <t>e'6gb]jL dlGb/ l;+l9 lgdf{0f / vjf;x?sf] 3f6]kf6L hfg] af6f] dd{t</t>
  </si>
  <si>
    <t>4=1=27</t>
  </si>
  <si>
    <t>d7 dlGb/ Pj+ /y ;++/If0f tyf ;'wf/ sfo{</t>
  </si>
  <si>
    <t>4=1=28</t>
  </si>
  <si>
    <t>4=1=29</t>
  </si>
  <si>
    <t>4=1=30</t>
  </si>
  <si>
    <t>4=1=31</t>
  </si>
  <si>
    <t>4=1=32</t>
  </si>
  <si>
    <t>blnt dlxnf clwsf/, Ifdtf ;DaGwL sfo{qmd</t>
  </si>
  <si>
    <t>4=1=33</t>
  </si>
  <si>
    <t>:jf:Yo lzlj/ ;~rfng sfo{qmd</t>
  </si>
  <si>
    <t>4=2=1</t>
  </si>
  <si>
    <t>7f8f]af6f]–gfuL;Ddsf] af6f] :t/j[l4 sfo{</t>
  </si>
  <si>
    <t>4=2=2</t>
  </si>
  <si>
    <t xml:space="preserve">kgf}tL s'zfb]jL ;8ssf] 6f}vfn sNe6{b]lv af6f] ;'wf/ + </t>
  </si>
  <si>
    <t>4=2=3</t>
  </si>
  <si>
    <t>sf]n8fF8f / :s'n cuf8L 9nfg sfo{</t>
  </si>
  <si>
    <t>4=2=4</t>
  </si>
  <si>
    <t>4=2=5</t>
  </si>
  <si>
    <t>sf7+u0f]z If]q /f]zL vf]nfsf] 5]pdf cw'/f] /x]sf] 9'Ëfsf] d]l;g/L jfn lgdf{0f sfo{</t>
  </si>
  <si>
    <t>4=2=6</t>
  </si>
  <si>
    <t>1fg ljsf; k':tsfno cw'/f] ejg lgdf{0f</t>
  </si>
  <si>
    <t>4=2=7</t>
  </si>
  <si>
    <t>;+s6f, led;]g:yfg hfg] k'n tyf af6f] :t/f]Gglt sfo{</t>
  </si>
  <si>
    <t>4=2=8</t>
  </si>
  <si>
    <t>4=2=9</t>
  </si>
  <si>
    <t>afn Snj k|j{wg, ;~hfn lgdf{0f Pj+ afn&gt;d lj?4sf] sfo{qmd</t>
  </si>
  <si>
    <t>4=2=10</t>
  </si>
  <si>
    <t>4=2=11</t>
  </si>
  <si>
    <t>4=2=12</t>
  </si>
  <si>
    <t>4=2=13</t>
  </si>
  <si>
    <t>4=3=1</t>
  </si>
  <si>
    <t>u0f]z:yfg hn]Zj/ af6f] ;'wf/ sfo{</t>
  </si>
  <si>
    <t>4=3=2</t>
  </si>
  <si>
    <t xml:space="preserve">;'Gb/a:tLdfu{ kSsL sfo{ </t>
  </si>
  <si>
    <t>4=3=3</t>
  </si>
  <si>
    <t xml:space="preserve">xfONof08 dfu{sf] ;fsL{6f]n;Dd hfg] af6f]sf] :t/ ;'wf/ sfo{ </t>
  </si>
  <si>
    <t>4=3=4</t>
  </si>
  <si>
    <t>sflnsfdfu{sf] d'vdf 9nfg ug]{ sfo{</t>
  </si>
  <si>
    <t>4=3=5</t>
  </si>
  <si>
    <t>afF;3f/L g]jf/6f]nsf] lrxfg kf6L lgdf{0f</t>
  </si>
  <si>
    <t>4=3=6</t>
  </si>
  <si>
    <t>dNkL lnnfjtL l;+rfO{ If]q lj:tf/ sfo{</t>
  </si>
  <si>
    <t>4=3=7</t>
  </si>
  <si>
    <t>rqmky af6f] ;'wf/ sfo{</t>
  </si>
  <si>
    <t>4=3=8</t>
  </si>
  <si>
    <t>6f}vfn vl/af]6 hf]8\g] af6f] dd{t ;'wf/</t>
  </si>
  <si>
    <t>4=3=9</t>
  </si>
  <si>
    <t>lqmof:yndf wf/f Joj:yfkg sfo{</t>
  </si>
  <si>
    <t>4=3=10</t>
  </si>
  <si>
    <t>sf7+ u0f]z hfg] bf]jf6f]b]lv vf]kf;L hfg] k'n;Dd gfnLdf :nfj lgdf{0f sfo{</t>
  </si>
  <si>
    <t>4=3=11</t>
  </si>
  <si>
    <t>lqk'/f;'Gb/Lb]lv by' uNnL af6f];Dd O+{6f 5fKg]</t>
  </si>
  <si>
    <t>4=3=12</t>
  </si>
  <si>
    <t>ldhf/6f]n gofF af6f] lgdf{0f</t>
  </si>
  <si>
    <t>4=3=13</t>
  </si>
  <si>
    <t>;fljs ^ efn]Zj/ k'nb]lv e~Hofª -Hjfnfd'vL k|f=lj=_ hfg]af6f]df 9nfg sfo{</t>
  </si>
  <si>
    <t>4=3=14</t>
  </si>
  <si>
    <t xml:space="preserve">cå}t ;+:yf ejg cw'/f] lgdf{0f sfo{ </t>
  </si>
  <si>
    <t>4=3=15</t>
  </si>
  <si>
    <t>vx/]vf]nf b]lj:yfg ;8s tyf afx'gufpmF tNnf]6f]n af6f] lgdf{0f</t>
  </si>
  <si>
    <t>4=3=16</t>
  </si>
  <si>
    <t>;lNd6f/ ds}6f/ hf]8\g] af6f] lgdf{0f</t>
  </si>
  <si>
    <t>4=3=17</t>
  </si>
  <si>
    <t>gfu]rf}/b]lv ;lNd6f/;Dd kSsL af6f] lgdf{0f</t>
  </si>
  <si>
    <t>4=3=18</t>
  </si>
  <si>
    <t>4=3=19</t>
  </si>
  <si>
    <t>4=3=20</t>
  </si>
  <si>
    <t>:df/s If]q 3/ lgdf{0f ;xof]u sfo{</t>
  </si>
  <si>
    <t>cf=jM @)&amp;!÷)&amp;@</t>
  </si>
  <si>
    <t>o"jf tyf v]ns'b If]qdf sfo{/t\ 
Snj÷;+:yf cg'bfg</t>
  </si>
  <si>
    <t>s'n k'Flhut /sd ?= $,&amp;),^$,*))÷–</t>
  </si>
  <si>
    <t>cf=j= )&amp;!.&amp;@</t>
  </si>
  <si>
    <t>cf=a @)&amp;!÷&amp;@</t>
  </si>
  <si>
    <t>!=%</t>
  </si>
  <si>
    <t>!%&amp;</t>
  </si>
  <si>
    <t>^@</t>
  </si>
  <si>
    <t>@)#</t>
  </si>
  <si>
    <t>%)#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</si>
  <si>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</si>
  <si>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</si>
  <si>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!*^#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</si>
</sst>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3"/>
      <name val="Preeti"/>
      <family val="0"/>
    </font>
    <font>
      <b/>
      <sz val="13"/>
      <name val="Preeti"/>
      <family val="0"/>
    </font>
    <font>
      <b/>
      <sz val="10"/>
      <name val="Arial"/>
      <family val="2"/>
    </font>
    <font>
      <b/>
      <sz val="13"/>
      <name val="Shangrila Numeric"/>
      <family val="0"/>
    </font>
    <font>
      <b/>
      <sz val="10"/>
      <name val="Mercantile"/>
      <family val="5"/>
    </font>
    <font>
      <sz val="13"/>
      <name val="Shangrila Numeric"/>
      <family val="0"/>
    </font>
    <font>
      <b/>
      <sz val="13"/>
      <name val="Dev"/>
      <family val="0"/>
    </font>
    <font>
      <sz val="13"/>
      <name val="Arial"/>
      <family val="2"/>
    </font>
    <font>
      <sz val="13"/>
      <name val="Calibri"/>
      <family val="2"/>
    </font>
    <font>
      <sz val="13"/>
      <name val="Dev"/>
      <family val="0"/>
    </font>
    <font>
      <sz val="16"/>
      <color indexed="8"/>
      <name val="De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7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12" fillId="0" borderId="10" xfId="0" applyFont="1" applyBorder="1" applyAlignment="1">
      <alignment/>
    </xf>
    <xf numFmtId="0" fontId="70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7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 quotePrefix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3" fontId="72" fillId="0" borderId="12" xfId="42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vertical="top" wrapText="1"/>
    </xf>
    <xf numFmtId="0" fontId="2" fillId="0" borderId="12" xfId="0" applyFont="1" applyBorder="1" applyAlignment="1" quotePrefix="1">
      <alignment/>
    </xf>
    <xf numFmtId="0" fontId="7" fillId="0" borderId="0" xfId="0" applyFont="1" applyAlignment="1">
      <alignment horizontal="center"/>
    </xf>
    <xf numFmtId="43" fontId="22" fillId="0" borderId="0" xfId="0" applyNumberFormat="1" applyFont="1" applyFill="1" applyBorder="1" applyAlignment="1">
      <alignment vertical="center"/>
    </xf>
    <xf numFmtId="43" fontId="22" fillId="0" borderId="0" xfId="42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0" xfId="42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quotePrefix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43" fontId="23" fillId="0" borderId="0" xfId="42" applyFont="1" applyFill="1" applyBorder="1" applyAlignment="1" quotePrefix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 quotePrefix="1">
      <alignment vertical="center"/>
    </xf>
    <xf numFmtId="172" fontId="22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43" fontId="25" fillId="0" borderId="0" xfId="42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172" fontId="26" fillId="0" borderId="0" xfId="0" applyNumberFormat="1" applyFont="1" applyFill="1" applyBorder="1" applyAlignment="1" quotePrefix="1">
      <alignment horizontal="center" vertical="center" wrapText="1"/>
    </xf>
    <xf numFmtId="43" fontId="25" fillId="0" borderId="12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172" fontId="26" fillId="0" borderId="12" xfId="0" applyNumberFormat="1" applyFont="1" applyFill="1" applyBorder="1" applyAlignment="1" quotePrefix="1">
      <alignment horizontal="center" vertical="center" wrapText="1"/>
    </xf>
    <xf numFmtId="43" fontId="25" fillId="0" borderId="12" xfId="44" applyFont="1" applyBorder="1" applyAlignment="1">
      <alignment vertical="center"/>
    </xf>
    <xf numFmtId="0" fontId="23" fillId="0" borderId="12" xfId="0" applyFont="1" applyBorder="1" applyAlignment="1" quotePrefix="1">
      <alignment horizontal="right" vertical="center" wrapText="1"/>
    </xf>
    <xf numFmtId="172" fontId="25" fillId="0" borderId="12" xfId="0" applyNumberFormat="1" applyFont="1" applyFill="1" applyBorder="1" applyAlignment="1" quotePrefix="1">
      <alignment horizontal="center" vertical="center" wrapText="1"/>
    </xf>
    <xf numFmtId="43" fontId="27" fillId="0" borderId="12" xfId="42" applyFont="1" applyFill="1" applyBorder="1" applyAlignment="1">
      <alignment horizontal="center" vertical="center"/>
    </xf>
    <xf numFmtId="43" fontId="27" fillId="0" borderId="12" xfId="44" applyFont="1" applyBorder="1" applyAlignment="1">
      <alignment vertical="center"/>
    </xf>
    <xf numFmtId="43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43" fontId="27" fillId="0" borderId="12" xfId="42" applyFont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172" fontId="27" fillId="0" borderId="12" xfId="0" applyNumberFormat="1" applyFont="1" applyFill="1" applyBorder="1" applyAlignment="1" quotePrefix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43" fontId="25" fillId="0" borderId="12" xfId="0" applyNumberFormat="1" applyFont="1" applyFill="1" applyBorder="1" applyAlignment="1">
      <alignment horizontal="center" vertical="center"/>
    </xf>
    <xf numFmtId="43" fontId="25" fillId="0" borderId="12" xfId="42" applyFont="1" applyBorder="1" applyAlignment="1">
      <alignment horizontal="right" vertical="center"/>
    </xf>
    <xf numFmtId="0" fontId="28" fillId="0" borderId="12" xfId="58" applyFont="1" applyBorder="1" applyAlignment="1" quotePrefix="1">
      <alignment vertical="center" wrapText="1"/>
      <protection/>
    </xf>
    <xf numFmtId="0" fontId="23" fillId="0" borderId="12" xfId="0" applyFont="1" applyBorder="1" applyAlignment="1">
      <alignment horizontal="justify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0" fontId="28" fillId="0" borderId="12" xfId="58" applyFont="1" applyBorder="1" applyAlignment="1" quotePrefix="1">
      <alignment vertical="center"/>
      <protection/>
    </xf>
    <xf numFmtId="0" fontId="23" fillId="0" borderId="12" xfId="0" applyFont="1" applyBorder="1" applyAlignment="1">
      <alignment horizontal="right" vertical="center" wrapText="1"/>
    </xf>
    <xf numFmtId="172" fontId="25" fillId="0" borderId="12" xfId="0" applyNumberFormat="1" applyFont="1" applyFill="1" applyBorder="1" applyAlignment="1" quotePrefix="1">
      <alignment horizontal="center" vertical="center"/>
    </xf>
    <xf numFmtId="43" fontId="27" fillId="0" borderId="12" xfId="42" applyFont="1" applyFill="1" applyBorder="1" applyAlignment="1" quotePrefix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72" fontId="27" fillId="0" borderId="12" xfId="0" applyNumberFormat="1" applyFont="1" applyFill="1" applyBorder="1" applyAlignment="1" quotePrefix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3" fontId="22" fillId="0" borderId="12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 quotePrefix="1">
      <alignment horizontal="center" vertical="center"/>
    </xf>
    <xf numFmtId="0" fontId="7" fillId="0" borderId="24" xfId="0" applyFont="1" applyBorder="1" applyAlignment="1">
      <alignment/>
    </xf>
    <xf numFmtId="0" fontId="7" fillId="0" borderId="0" xfId="0" applyFont="1" applyAlignment="1">
      <alignment horizontal="left"/>
    </xf>
    <xf numFmtId="43" fontId="22" fillId="0" borderId="12" xfId="0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2" fontId="31" fillId="0" borderId="12" xfId="58" applyNumberFormat="1" applyFont="1" applyBorder="1" applyAlignment="1">
      <alignment horizontal="center" vertical="center"/>
      <protection/>
    </xf>
    <xf numFmtId="0" fontId="31" fillId="0" borderId="12" xfId="58" applyFont="1" applyFill="1" applyBorder="1" applyAlignment="1">
      <alignment horizontal="center" vertical="center"/>
      <protection/>
    </xf>
    <xf numFmtId="0" fontId="31" fillId="0" borderId="12" xfId="58" applyFont="1" applyBorder="1" applyAlignment="1">
      <alignment horizontal="center" vertical="center"/>
      <protection/>
    </xf>
    <xf numFmtId="0" fontId="2" fillId="0" borderId="20" xfId="0" applyFont="1" applyBorder="1" applyAlignment="1" quotePrefix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 quotePrefix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32" fillId="0" borderId="16" xfId="0" applyFont="1" applyBorder="1" applyAlignment="1" quotePrefix="1">
      <alignment horizontal="left" vertical="top" wrapText="1"/>
    </xf>
    <xf numFmtId="0" fontId="32" fillId="0" borderId="23" xfId="0" applyFont="1" applyBorder="1" applyAlignment="1" quotePrefix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2" xfId="0" applyFont="1" applyBorder="1" applyAlignment="1" quotePrefix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22" fillId="0" borderId="13" xfId="0" applyNumberFormat="1" applyFont="1" applyFill="1" applyBorder="1" applyAlignment="1">
      <alignment horizontal="center" vertical="center"/>
    </xf>
    <xf numFmtId="43" fontId="22" fillId="0" borderId="10" xfId="0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172" fontId="22" fillId="0" borderId="18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/>
    </xf>
    <xf numFmtId="43" fontId="22" fillId="0" borderId="12" xfId="0" applyNumberFormat="1" applyFont="1" applyFill="1" applyBorder="1" applyAlignment="1">
      <alignment horizontal="center" vertical="center" wrapText="1"/>
    </xf>
    <xf numFmtId="43" fontId="22" fillId="0" borderId="12" xfId="0" applyNumberFormat="1" applyFont="1" applyFill="1" applyBorder="1" applyAlignment="1">
      <alignment horizontal="center" vertical="center"/>
    </xf>
    <xf numFmtId="43" fontId="22" fillId="0" borderId="13" xfId="0" applyNumberFormat="1" applyFont="1" applyFill="1" applyBorder="1" applyAlignment="1">
      <alignment horizontal="left" vertical="center" wrapText="1"/>
    </xf>
    <xf numFmtId="43" fontId="22" fillId="0" borderId="10" xfId="0" applyNumberFormat="1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7">
      <selection activeCell="C15" sqref="C15"/>
    </sheetView>
  </sheetViews>
  <sheetFormatPr defaultColWidth="9.140625" defaultRowHeight="15"/>
  <cols>
    <col min="1" max="1" width="52.421875" style="7" customWidth="1"/>
    <col min="2" max="2" width="19.7109375" style="7" customWidth="1"/>
    <col min="3" max="3" width="19.57421875" style="7" customWidth="1"/>
    <col min="4" max="4" width="11.8515625" style="7" customWidth="1"/>
    <col min="5" max="5" width="16.8515625" style="7" customWidth="1"/>
    <col min="6" max="6" width="10.421875" style="7" customWidth="1"/>
    <col min="7" max="16384" width="9.140625" style="7" customWidth="1"/>
  </cols>
  <sheetData>
    <row r="1" spans="1:11" ht="18">
      <c r="A1" s="204" t="s">
        <v>148</v>
      </c>
      <c r="B1" s="204"/>
      <c r="C1" s="204"/>
      <c r="D1" s="204"/>
      <c r="E1" s="204"/>
      <c r="F1" s="204"/>
      <c r="G1" s="5"/>
      <c r="H1" s="5"/>
      <c r="I1" s="5"/>
      <c r="J1" s="5"/>
      <c r="K1" s="5"/>
    </row>
    <row r="2" spans="1:11" ht="18">
      <c r="A2" s="204" t="s">
        <v>146</v>
      </c>
      <c r="B2" s="204"/>
      <c r="C2" s="204"/>
      <c r="D2" s="204"/>
      <c r="E2" s="204"/>
      <c r="F2" s="204"/>
      <c r="G2" s="5"/>
      <c r="H2" s="5"/>
      <c r="I2" s="5"/>
      <c r="J2" s="5"/>
      <c r="K2" s="5"/>
    </row>
    <row r="3" spans="1:11" ht="19.5">
      <c r="A3" s="205" t="s">
        <v>147</v>
      </c>
      <c r="B3" s="205"/>
      <c r="C3" s="205"/>
      <c r="D3" s="205"/>
      <c r="E3" s="205"/>
      <c r="F3" s="205"/>
      <c r="G3" s="29"/>
      <c r="H3" s="29"/>
      <c r="I3" s="29"/>
      <c r="J3" s="29"/>
      <c r="K3" s="29"/>
    </row>
    <row r="4" spans="1:11" ht="19.5">
      <c r="A4" s="203" t="s">
        <v>32</v>
      </c>
      <c r="B4" s="203"/>
      <c r="C4" s="203"/>
      <c r="D4" s="203"/>
      <c r="E4" s="203"/>
      <c r="F4" s="203"/>
      <c r="G4" s="39"/>
      <c r="H4" s="39"/>
      <c r="I4" s="39"/>
      <c r="J4" s="39"/>
      <c r="K4" s="39"/>
    </row>
    <row r="5" spans="1:11" ht="19.5">
      <c r="A5" s="203" t="s">
        <v>161</v>
      </c>
      <c r="B5" s="203"/>
      <c r="C5" s="203"/>
      <c r="D5" s="203"/>
      <c r="E5" s="203"/>
      <c r="F5" s="203"/>
      <c r="G5" s="39"/>
      <c r="H5" s="39"/>
      <c r="I5" s="39"/>
      <c r="J5" s="39"/>
      <c r="K5" s="39"/>
    </row>
    <row r="6" spans="1:6" ht="21">
      <c r="A6" s="57" t="s">
        <v>516</v>
      </c>
      <c r="B6" s="41"/>
      <c r="C6" s="42"/>
      <c r="D6" s="42"/>
      <c r="E6" s="4" t="s">
        <v>18</v>
      </c>
      <c r="F6" s="42"/>
    </row>
    <row r="7" spans="1:6" ht="21">
      <c r="A7" s="40" t="s">
        <v>40</v>
      </c>
      <c r="B7" s="43"/>
      <c r="C7" s="43"/>
      <c r="D7" s="43"/>
      <c r="E7" s="43"/>
      <c r="F7" s="44"/>
    </row>
    <row r="8" spans="1:6" ht="29.25" customHeight="1">
      <c r="A8" s="199" t="s">
        <v>41</v>
      </c>
      <c r="B8" s="199" t="s">
        <v>42</v>
      </c>
      <c r="C8" s="199" t="s">
        <v>165</v>
      </c>
      <c r="D8" s="199" t="s">
        <v>43</v>
      </c>
      <c r="E8" s="199" t="s">
        <v>44</v>
      </c>
      <c r="F8" s="199" t="s">
        <v>45</v>
      </c>
    </row>
    <row r="9" spans="1:6" ht="29.25" customHeight="1">
      <c r="A9" s="206"/>
      <c r="B9" s="206"/>
      <c r="C9" s="206"/>
      <c r="D9" s="206"/>
      <c r="E9" s="206"/>
      <c r="F9" s="206"/>
    </row>
    <row r="10" spans="1:6" ht="3" customHeight="1">
      <c r="A10" s="200"/>
      <c r="B10" s="200"/>
      <c r="C10" s="200"/>
      <c r="D10" s="200"/>
      <c r="E10" s="200"/>
      <c r="F10" s="200"/>
    </row>
    <row r="11" spans="1:6" ht="19.5" customHeight="1">
      <c r="A11" s="45" t="s">
        <v>46</v>
      </c>
      <c r="B11" s="46" t="s">
        <v>37</v>
      </c>
      <c r="C11" s="47"/>
      <c r="D11" s="47"/>
      <c r="E11" s="47"/>
      <c r="F11" s="47"/>
    </row>
    <row r="12" spans="1:6" ht="19.5" customHeight="1">
      <c r="A12" s="48" t="s">
        <v>47</v>
      </c>
      <c r="B12" s="49"/>
      <c r="C12" s="50"/>
      <c r="D12" s="50"/>
      <c r="E12" s="50"/>
      <c r="F12" s="50"/>
    </row>
    <row r="13" spans="1:6" ht="19.5" customHeight="1">
      <c r="A13" s="48" t="s">
        <v>48</v>
      </c>
      <c r="B13" s="49" t="s">
        <v>49</v>
      </c>
      <c r="C13" s="50"/>
      <c r="D13" s="50"/>
      <c r="E13" s="50"/>
      <c r="F13" s="50"/>
    </row>
    <row r="14" spans="1:6" ht="19.5" customHeight="1">
      <c r="A14" s="48" t="s">
        <v>50</v>
      </c>
      <c r="B14" s="49" t="s">
        <v>49</v>
      </c>
      <c r="C14" s="50"/>
      <c r="D14" s="50"/>
      <c r="E14" s="50"/>
      <c r="F14" s="50"/>
    </row>
    <row r="15" spans="1:6" ht="19.5" customHeight="1">
      <c r="A15" s="48" t="s">
        <v>51</v>
      </c>
      <c r="B15" s="49" t="s">
        <v>49</v>
      </c>
      <c r="C15" s="50" t="s">
        <v>518</v>
      </c>
      <c r="D15" s="50" t="s">
        <v>159</v>
      </c>
      <c r="E15" s="50" t="s">
        <v>519</v>
      </c>
      <c r="F15" s="50"/>
    </row>
    <row r="16" spans="1:6" ht="19.5" customHeight="1">
      <c r="A16" s="45" t="s">
        <v>52</v>
      </c>
      <c r="B16" s="49" t="s">
        <v>53</v>
      </c>
      <c r="C16" s="50"/>
      <c r="D16" s="50"/>
      <c r="E16" s="50"/>
      <c r="F16" s="50"/>
    </row>
    <row r="17" spans="1:6" ht="19.5" customHeight="1">
      <c r="A17" s="48" t="s">
        <v>54</v>
      </c>
      <c r="B17" s="49" t="s">
        <v>49</v>
      </c>
      <c r="C17" s="50"/>
      <c r="D17" s="50"/>
      <c r="E17" s="50"/>
      <c r="F17" s="50"/>
    </row>
    <row r="18" spans="1:6" ht="19.5" customHeight="1">
      <c r="A18" s="48" t="s">
        <v>55</v>
      </c>
      <c r="B18" s="49" t="s">
        <v>49</v>
      </c>
      <c r="C18" s="49"/>
      <c r="D18" s="50"/>
      <c r="E18" s="50"/>
      <c r="F18" s="50"/>
    </row>
    <row r="19" spans="1:6" ht="19.5" customHeight="1">
      <c r="A19" s="48" t="s">
        <v>56</v>
      </c>
      <c r="B19" s="49" t="s">
        <v>49</v>
      </c>
      <c r="C19" s="50"/>
      <c r="D19" s="50"/>
      <c r="E19" s="50"/>
      <c r="F19" s="50"/>
    </row>
    <row r="20" spans="1:6" ht="19.5" customHeight="1">
      <c r="A20" s="45" t="s">
        <v>57</v>
      </c>
      <c r="B20" s="49"/>
      <c r="C20" s="50"/>
      <c r="D20" s="50"/>
      <c r="E20" s="50"/>
      <c r="F20" s="50"/>
    </row>
    <row r="21" spans="1:6" ht="19.5" customHeight="1">
      <c r="A21" s="48" t="s">
        <v>58</v>
      </c>
      <c r="B21" s="49" t="s">
        <v>59</v>
      </c>
      <c r="C21" s="50"/>
      <c r="D21" s="50"/>
      <c r="E21" s="50"/>
      <c r="F21" s="50"/>
    </row>
    <row r="22" spans="1:6" ht="19.5" customHeight="1">
      <c r="A22" s="48" t="s">
        <v>60</v>
      </c>
      <c r="B22" s="49" t="s">
        <v>61</v>
      </c>
      <c r="C22" s="50"/>
      <c r="D22" s="50"/>
      <c r="E22" s="50"/>
      <c r="F22" s="50"/>
    </row>
    <row r="23" spans="1:6" ht="19.5" customHeight="1">
      <c r="A23" s="48" t="s">
        <v>62</v>
      </c>
      <c r="B23" s="49" t="s">
        <v>49</v>
      </c>
      <c r="C23" s="50"/>
      <c r="D23" s="50"/>
      <c r="E23" s="50"/>
      <c r="F23" s="50"/>
    </row>
    <row r="24" spans="1:6" ht="19.5" customHeight="1">
      <c r="A24" s="45" t="s">
        <v>63</v>
      </c>
      <c r="B24" s="49" t="s">
        <v>64</v>
      </c>
      <c r="C24" s="50"/>
      <c r="D24" s="50"/>
      <c r="E24" s="50"/>
      <c r="F24" s="50"/>
    </row>
    <row r="25" spans="1:6" ht="19.5" customHeight="1">
      <c r="A25" s="48" t="s">
        <v>65</v>
      </c>
      <c r="B25" s="51" t="s">
        <v>66</v>
      </c>
      <c r="C25" s="50"/>
      <c r="D25" s="50"/>
      <c r="E25" s="50"/>
      <c r="F25" s="50"/>
    </row>
    <row r="26" spans="1:6" ht="19.5" customHeight="1">
      <c r="A26" s="48" t="s">
        <v>67</v>
      </c>
      <c r="B26" s="49" t="s">
        <v>68</v>
      </c>
      <c r="C26" s="50"/>
      <c r="D26" s="50"/>
      <c r="E26" s="50"/>
      <c r="F26" s="50"/>
    </row>
    <row r="27" spans="1:6" ht="19.5" customHeight="1">
      <c r="A27" s="48" t="s">
        <v>69</v>
      </c>
      <c r="B27" s="49" t="s">
        <v>70</v>
      </c>
      <c r="C27" s="50"/>
      <c r="D27" s="50"/>
      <c r="E27" s="50"/>
      <c r="F27" s="50"/>
    </row>
    <row r="28" spans="1:6" ht="19.5" customHeight="1">
      <c r="A28" s="45" t="s">
        <v>71</v>
      </c>
      <c r="B28" s="49" t="s">
        <v>70</v>
      </c>
      <c r="C28" s="50"/>
      <c r="D28" s="50"/>
      <c r="E28" s="50"/>
      <c r="F28" s="50"/>
    </row>
    <row r="29" spans="1:6" ht="19.5" customHeight="1">
      <c r="A29" s="48" t="s">
        <v>72</v>
      </c>
      <c r="B29" s="49" t="s">
        <v>73</v>
      </c>
      <c r="C29" s="50"/>
      <c r="D29" s="50"/>
      <c r="E29" s="50"/>
      <c r="F29" s="50"/>
    </row>
    <row r="30" spans="1:6" ht="19.5" customHeight="1">
      <c r="A30" s="48" t="s">
        <v>74</v>
      </c>
      <c r="B30" s="49" t="s">
        <v>70</v>
      </c>
      <c r="C30" s="50"/>
      <c r="D30" s="50"/>
      <c r="E30" s="50"/>
      <c r="F30" s="50"/>
    </row>
    <row r="31" spans="1:6" ht="19.5" customHeight="1">
      <c r="A31" s="45" t="s">
        <v>75</v>
      </c>
      <c r="B31" s="49" t="s">
        <v>49</v>
      </c>
      <c r="C31" s="50"/>
      <c r="D31" s="50"/>
      <c r="E31" s="50"/>
      <c r="F31" s="50"/>
    </row>
    <row r="32" spans="1:6" ht="19.5" customHeight="1">
      <c r="A32" s="48" t="s">
        <v>76</v>
      </c>
      <c r="B32" s="49" t="s">
        <v>49</v>
      </c>
      <c r="C32" s="50"/>
      <c r="D32" s="50"/>
      <c r="E32" s="50"/>
      <c r="F32" s="50"/>
    </row>
    <row r="33" spans="1:6" ht="19.5" customHeight="1">
      <c r="A33" s="48" t="s">
        <v>77</v>
      </c>
      <c r="B33" s="49" t="s">
        <v>61</v>
      </c>
      <c r="C33" s="50"/>
      <c r="D33" s="50"/>
      <c r="E33" s="50"/>
      <c r="F33" s="50"/>
    </row>
    <row r="34" spans="1:6" ht="19.5" customHeight="1">
      <c r="A34" s="45" t="s">
        <v>78</v>
      </c>
      <c r="B34" s="49" t="s">
        <v>79</v>
      </c>
      <c r="C34" s="50"/>
      <c r="D34" s="50"/>
      <c r="E34" s="50"/>
      <c r="F34" s="50"/>
    </row>
    <row r="35" spans="1:6" ht="19.5" customHeight="1">
      <c r="A35" s="48" t="s">
        <v>80</v>
      </c>
      <c r="B35" s="49" t="s">
        <v>59</v>
      </c>
      <c r="C35" s="50"/>
      <c r="D35" s="50"/>
      <c r="E35" s="50"/>
      <c r="F35" s="50"/>
    </row>
    <row r="36" spans="1:6" ht="19.5" customHeight="1">
      <c r="A36" s="48" t="s">
        <v>81</v>
      </c>
      <c r="B36" s="49" t="s">
        <v>70</v>
      </c>
      <c r="C36" s="50" t="s">
        <v>3</v>
      </c>
      <c r="D36" s="50" t="s">
        <v>166</v>
      </c>
      <c r="E36" s="50"/>
      <c r="F36" s="50"/>
    </row>
    <row r="37" spans="1:6" ht="19.5" customHeight="1">
      <c r="A37" s="45" t="s">
        <v>82</v>
      </c>
      <c r="B37" s="49" t="s">
        <v>83</v>
      </c>
      <c r="C37" s="50"/>
      <c r="D37" s="50"/>
      <c r="E37" s="50"/>
      <c r="F37" s="50"/>
    </row>
    <row r="38" spans="1:6" ht="19.5" customHeight="1">
      <c r="A38" s="48" t="s">
        <v>84</v>
      </c>
      <c r="B38" s="49" t="s">
        <v>49</v>
      </c>
      <c r="C38" s="50"/>
      <c r="D38" s="50"/>
      <c r="E38" s="50"/>
      <c r="F38" s="50"/>
    </row>
    <row r="39" spans="1:6" ht="19.5" customHeight="1">
      <c r="A39" s="48" t="s">
        <v>85</v>
      </c>
      <c r="B39" s="49" t="s">
        <v>70</v>
      </c>
      <c r="C39" s="50"/>
      <c r="D39" s="50"/>
      <c r="E39" s="50"/>
      <c r="F39" s="50"/>
    </row>
    <row r="40" spans="1:6" ht="19.5" customHeight="1">
      <c r="A40" s="48" t="s">
        <v>153</v>
      </c>
      <c r="B40" s="49" t="s">
        <v>49</v>
      </c>
      <c r="C40" s="50"/>
      <c r="D40" s="50"/>
      <c r="E40" s="50"/>
      <c r="F40" s="50"/>
    </row>
    <row r="41" spans="1:6" ht="19.5" customHeight="1">
      <c r="A41" s="48" t="s">
        <v>86</v>
      </c>
      <c r="B41" s="49" t="s">
        <v>49</v>
      </c>
      <c r="C41" s="50"/>
      <c r="D41" s="50"/>
      <c r="E41" s="52"/>
      <c r="F41" s="50"/>
    </row>
    <row r="42" spans="1:6" ht="19.5" customHeight="1">
      <c r="A42" s="48" t="s">
        <v>87</v>
      </c>
      <c r="B42" s="49" t="s">
        <v>49</v>
      </c>
      <c r="C42" s="50"/>
      <c r="D42" s="50"/>
      <c r="E42" s="52"/>
      <c r="F42" s="50"/>
    </row>
    <row r="43" spans="1:6" ht="19.5" customHeight="1">
      <c r="A43" s="45" t="s">
        <v>88</v>
      </c>
      <c r="B43" s="53"/>
      <c r="C43" s="50"/>
      <c r="D43" s="50"/>
      <c r="E43" s="50"/>
      <c r="F43" s="50"/>
    </row>
    <row r="44" spans="1:6" ht="19.5" customHeight="1">
      <c r="A44" s="48" t="s">
        <v>89</v>
      </c>
      <c r="B44" s="53"/>
      <c r="C44" s="50"/>
      <c r="D44" s="50"/>
      <c r="E44" s="50"/>
      <c r="F44" s="50"/>
    </row>
    <row r="45" spans="1:6" ht="19.5" customHeight="1">
      <c r="A45" s="54" t="s">
        <v>90</v>
      </c>
      <c r="B45" s="54" t="s">
        <v>38</v>
      </c>
      <c r="C45" s="112" t="s">
        <v>520</v>
      </c>
      <c r="D45" s="54" t="s">
        <v>167</v>
      </c>
      <c r="E45" s="112" t="s">
        <v>521</v>
      </c>
      <c r="F45" s="54"/>
    </row>
    <row r="46" spans="1:6" ht="19.5" customHeight="1">
      <c r="A46" s="45" t="s">
        <v>158</v>
      </c>
      <c r="B46" s="50" t="s">
        <v>38</v>
      </c>
      <c r="C46" s="71" t="s">
        <v>263</v>
      </c>
      <c r="D46" s="48" t="s">
        <v>159</v>
      </c>
      <c r="E46" s="174" t="s">
        <v>522</v>
      </c>
      <c r="F46" s="71"/>
    </row>
    <row r="47" spans="1:6" ht="19.5" customHeight="1">
      <c r="A47" s="57" t="s">
        <v>91</v>
      </c>
      <c r="B47" s="58"/>
      <c r="C47" s="59"/>
      <c r="D47" s="60"/>
      <c r="E47" s="61"/>
      <c r="F47" s="59"/>
    </row>
    <row r="48" spans="1:6" ht="19.5" customHeight="1">
      <c r="A48" s="199" t="s">
        <v>41</v>
      </c>
      <c r="B48" s="199" t="s">
        <v>92</v>
      </c>
      <c r="C48" s="62" t="s">
        <v>35</v>
      </c>
      <c r="D48" s="201" t="s">
        <v>93</v>
      </c>
      <c r="E48" s="202"/>
      <c r="F48" s="59"/>
    </row>
    <row r="49" spans="1:6" ht="19.5" customHeight="1">
      <c r="A49" s="200"/>
      <c r="B49" s="200"/>
      <c r="C49" s="63" t="s">
        <v>94</v>
      </c>
      <c r="D49" s="64" t="s">
        <v>95</v>
      </c>
      <c r="E49" s="64" t="s">
        <v>96</v>
      </c>
      <c r="F49" s="59"/>
    </row>
    <row r="50" spans="1:6" ht="19.5" customHeight="1">
      <c r="A50" s="65" t="s">
        <v>97</v>
      </c>
      <c r="B50" s="50" t="s">
        <v>98</v>
      </c>
      <c r="C50" s="190"/>
      <c r="D50" s="191"/>
      <c r="E50" s="208"/>
      <c r="F50" s="59"/>
    </row>
    <row r="51" spans="1:6" ht="19.5" customHeight="1">
      <c r="A51" s="65" t="s">
        <v>99</v>
      </c>
      <c r="B51" s="50" t="s">
        <v>49</v>
      </c>
      <c r="C51" s="191"/>
      <c r="D51" s="191"/>
      <c r="E51" s="209"/>
      <c r="F51" s="59"/>
    </row>
    <row r="52" spans="1:6" ht="19.5" customHeight="1">
      <c r="A52" s="65" t="s">
        <v>100</v>
      </c>
      <c r="B52" s="50" t="s">
        <v>49</v>
      </c>
      <c r="C52" s="191"/>
      <c r="D52" s="191"/>
      <c r="E52" s="209"/>
      <c r="F52" s="59"/>
    </row>
    <row r="53" spans="1:6" ht="19.5" customHeight="1">
      <c r="A53" s="65" t="s">
        <v>101</v>
      </c>
      <c r="B53" s="56" t="s">
        <v>49</v>
      </c>
      <c r="C53" s="192"/>
      <c r="D53" s="191"/>
      <c r="E53" s="210"/>
      <c r="F53" s="59"/>
    </row>
    <row r="54" spans="1:6" ht="25.5" customHeight="1">
      <c r="A54" s="54" t="s">
        <v>8</v>
      </c>
      <c r="B54" s="54"/>
      <c r="C54" s="67"/>
      <c r="D54" s="54"/>
      <c r="E54" s="54"/>
      <c r="F54" s="59"/>
    </row>
    <row r="55" spans="1:6" ht="25.5" customHeight="1">
      <c r="A55" s="57" t="s">
        <v>102</v>
      </c>
      <c r="B55" s="59"/>
      <c r="C55" s="59"/>
      <c r="D55" s="60"/>
      <c r="E55" s="61"/>
      <c r="F55" s="59"/>
    </row>
    <row r="56" spans="1:6" ht="25.5" customHeight="1">
      <c r="A56" s="199" t="s">
        <v>41</v>
      </c>
      <c r="B56" s="199" t="s">
        <v>92</v>
      </c>
      <c r="C56" s="68" t="s">
        <v>35</v>
      </c>
      <c r="D56" s="201" t="s">
        <v>93</v>
      </c>
      <c r="E56" s="202"/>
      <c r="F56" s="59"/>
    </row>
    <row r="57" spans="1:6" ht="39">
      <c r="A57" s="200"/>
      <c r="B57" s="200"/>
      <c r="C57" s="62" t="s">
        <v>103</v>
      </c>
      <c r="D57" s="64" t="s">
        <v>104</v>
      </c>
      <c r="E57" s="69" t="s">
        <v>96</v>
      </c>
      <c r="F57" s="59"/>
    </row>
    <row r="58" spans="1:6" ht="25.5" customHeight="1">
      <c r="A58" s="70" t="s">
        <v>105</v>
      </c>
      <c r="B58" s="71" t="s">
        <v>70</v>
      </c>
      <c r="C58" s="72"/>
      <c r="D58" s="72"/>
      <c r="E58" s="72"/>
      <c r="F58" s="59"/>
    </row>
    <row r="59" spans="1:6" ht="17.25" customHeight="1">
      <c r="A59" s="70" t="s">
        <v>106</v>
      </c>
      <c r="B59" s="71" t="s">
        <v>49</v>
      </c>
      <c r="C59" s="73"/>
      <c r="D59" s="73"/>
      <c r="E59" s="73"/>
      <c r="F59" s="59"/>
    </row>
    <row r="60" spans="1:6" ht="17.25" customHeight="1">
      <c r="A60" s="70" t="s">
        <v>107</v>
      </c>
      <c r="B60" s="71" t="s">
        <v>49</v>
      </c>
      <c r="C60" s="73"/>
      <c r="D60" s="73"/>
      <c r="E60" s="73"/>
      <c r="F60" s="59"/>
    </row>
    <row r="61" spans="1:6" ht="17.25" customHeight="1">
      <c r="A61" s="74" t="s">
        <v>108</v>
      </c>
      <c r="B61" s="71" t="s">
        <v>246</v>
      </c>
      <c r="C61" s="75"/>
      <c r="D61" s="76"/>
      <c r="E61" s="75"/>
      <c r="F61" s="59"/>
    </row>
    <row r="62" spans="1:6" ht="17.25" customHeight="1">
      <c r="A62" s="54" t="s">
        <v>109</v>
      </c>
      <c r="B62" s="54"/>
      <c r="C62" s="77"/>
      <c r="D62" s="77"/>
      <c r="E62" s="76"/>
      <c r="F62" s="59"/>
    </row>
    <row r="63" spans="1:6" ht="17.25" customHeight="1">
      <c r="A63" s="38" t="s">
        <v>110</v>
      </c>
      <c r="B63" s="59"/>
      <c r="C63" s="59"/>
      <c r="D63" s="59"/>
      <c r="E63" s="59"/>
      <c r="F63" s="59"/>
    </row>
    <row r="64" spans="1:6" ht="17.25" customHeight="1">
      <c r="A64" s="207" t="s">
        <v>41</v>
      </c>
      <c r="B64" s="186" t="s">
        <v>111</v>
      </c>
      <c r="C64" s="188" t="s">
        <v>154</v>
      </c>
      <c r="D64" s="189"/>
      <c r="E64" s="59"/>
      <c r="F64" s="59"/>
    </row>
    <row r="65" spans="1:6" ht="17.25" customHeight="1">
      <c r="A65" s="207"/>
      <c r="B65" s="187"/>
      <c r="C65" s="78" t="s">
        <v>112</v>
      </c>
      <c r="D65" s="79" t="s">
        <v>113</v>
      </c>
      <c r="E65" s="59"/>
      <c r="F65" s="59"/>
    </row>
    <row r="66" spans="1:6" ht="17.25" customHeight="1">
      <c r="A66" s="80" t="s">
        <v>114</v>
      </c>
      <c r="B66" s="175">
        <v>94</v>
      </c>
      <c r="C66" s="193" t="s">
        <v>115</v>
      </c>
      <c r="D66" s="194"/>
      <c r="E66" s="59"/>
      <c r="F66" s="59"/>
    </row>
    <row r="67" spans="1:6" ht="17.25" customHeight="1">
      <c r="A67" s="81" t="s">
        <v>116</v>
      </c>
      <c r="B67" s="176">
        <v>0</v>
      </c>
      <c r="C67" s="195"/>
      <c r="D67" s="196"/>
      <c r="E67" s="59"/>
      <c r="F67" s="59"/>
    </row>
    <row r="68" spans="1:6" ht="17.25" customHeight="1">
      <c r="A68" s="81" t="s">
        <v>117</v>
      </c>
      <c r="B68" s="176">
        <v>861</v>
      </c>
      <c r="C68" s="195"/>
      <c r="D68" s="196"/>
      <c r="E68" s="59"/>
      <c r="F68" s="59"/>
    </row>
    <row r="69" spans="1:6" ht="17.25" customHeight="1">
      <c r="A69" s="81" t="s">
        <v>523</v>
      </c>
      <c r="B69" s="176">
        <v>797</v>
      </c>
      <c r="C69" s="195"/>
      <c r="D69" s="196"/>
      <c r="E69" s="59"/>
      <c r="F69" s="59"/>
    </row>
    <row r="70" spans="1:6" ht="17.25" customHeight="1">
      <c r="A70" s="81" t="s">
        <v>118</v>
      </c>
      <c r="B70" s="176"/>
      <c r="C70" s="195"/>
      <c r="D70" s="196"/>
      <c r="E70" s="59"/>
      <c r="F70" s="59"/>
    </row>
    <row r="71" spans="1:6" ht="17.25" customHeight="1">
      <c r="A71" s="81" t="s">
        <v>524</v>
      </c>
      <c r="B71" s="176">
        <v>80</v>
      </c>
      <c r="C71" s="195"/>
      <c r="D71" s="196"/>
      <c r="E71" s="59"/>
      <c r="F71" s="59"/>
    </row>
    <row r="72" spans="1:6" ht="17.25" customHeight="1">
      <c r="A72" s="81" t="s">
        <v>119</v>
      </c>
      <c r="B72" s="177">
        <v>31</v>
      </c>
      <c r="C72" s="197"/>
      <c r="D72" s="198"/>
      <c r="E72" s="59"/>
      <c r="F72" s="59"/>
    </row>
    <row r="73" spans="1:6" ht="17.25" customHeight="1">
      <c r="A73" s="82" t="s">
        <v>8</v>
      </c>
      <c r="B73" s="178" t="s">
        <v>525</v>
      </c>
      <c r="C73" s="54"/>
      <c r="D73" s="54"/>
      <c r="E73" s="59"/>
      <c r="F73" s="59"/>
    </row>
    <row r="74" spans="1:6" ht="17.25" customHeight="1">
      <c r="A74" s="82" t="s">
        <v>155</v>
      </c>
      <c r="B74" s="47" t="s">
        <v>111</v>
      </c>
      <c r="C74" s="188" t="s">
        <v>168</v>
      </c>
      <c r="D74" s="189"/>
      <c r="E74" s="59"/>
      <c r="F74" s="59"/>
    </row>
    <row r="75" spans="1:6" ht="17.25" customHeight="1">
      <c r="A75" s="83" t="s">
        <v>120</v>
      </c>
      <c r="B75" s="47"/>
      <c r="C75" s="66"/>
      <c r="D75" s="84"/>
      <c r="E75" s="59"/>
      <c r="F75" s="59"/>
    </row>
    <row r="76" spans="1:6" ht="17.25" customHeight="1">
      <c r="A76" s="83" t="s">
        <v>121</v>
      </c>
      <c r="B76" s="179">
        <f>37+46+43+54</f>
        <v>180</v>
      </c>
      <c r="C76" s="179">
        <f>37+46+43+54</f>
        <v>180</v>
      </c>
      <c r="D76" s="52"/>
      <c r="E76" s="59"/>
      <c r="F76" s="59"/>
    </row>
    <row r="77" spans="1:6" ht="21">
      <c r="A77" s="83" t="s">
        <v>122</v>
      </c>
      <c r="B77" s="180">
        <f>39+35+44+52</f>
        <v>170</v>
      </c>
      <c r="C77" s="180">
        <f>39+35+44+52</f>
        <v>170</v>
      </c>
      <c r="D77" s="55"/>
      <c r="E77" s="59"/>
      <c r="F77" s="59"/>
    </row>
    <row r="78" spans="1:6" ht="21">
      <c r="A78" s="85" t="s">
        <v>123</v>
      </c>
      <c r="B78" s="181"/>
      <c r="C78" s="181"/>
      <c r="D78" s="47"/>
      <c r="E78" s="59"/>
      <c r="F78" s="59"/>
    </row>
    <row r="79" spans="1:6" ht="21">
      <c r="A79" s="86" t="s">
        <v>124</v>
      </c>
      <c r="B79" s="182">
        <f>7+5+16+9</f>
        <v>37</v>
      </c>
      <c r="C79" s="182">
        <f>7+5+16+9</f>
        <v>37</v>
      </c>
      <c r="D79" s="50"/>
      <c r="E79" s="59"/>
      <c r="F79" s="59"/>
    </row>
    <row r="80" spans="1:6" ht="21">
      <c r="A80" s="87" t="s">
        <v>125</v>
      </c>
      <c r="B80" s="183">
        <f>13+11+4+9</f>
        <v>37</v>
      </c>
      <c r="C80" s="183">
        <f>13+11+4+9</f>
        <v>37</v>
      </c>
      <c r="D80" s="56"/>
      <c r="E80" s="59"/>
      <c r="F80" s="59"/>
    </row>
    <row r="81" spans="1:6" ht="21">
      <c r="A81" s="88" t="s">
        <v>156</v>
      </c>
      <c r="B81" s="184">
        <f>3+7+2+4</f>
        <v>16</v>
      </c>
      <c r="C81" s="184">
        <f>3+7+2+4</f>
        <v>16</v>
      </c>
      <c r="D81" s="112"/>
      <c r="E81" s="59"/>
      <c r="F81" s="59"/>
    </row>
    <row r="82" spans="1:6" ht="21">
      <c r="A82" s="38" t="s">
        <v>152</v>
      </c>
      <c r="B82" s="185">
        <f>23+12+23+22</f>
        <v>80</v>
      </c>
      <c r="C82" s="185">
        <f>23+12+23+22</f>
        <v>80</v>
      </c>
      <c r="D82" s="113"/>
      <c r="E82" s="59"/>
      <c r="F82" s="59"/>
    </row>
    <row r="83" spans="1:6" ht="21">
      <c r="A83" s="38" t="s">
        <v>157</v>
      </c>
      <c r="B83" s="185">
        <v>0</v>
      </c>
      <c r="C83" s="185">
        <v>0</v>
      </c>
      <c r="D83" s="38"/>
      <c r="E83" s="59"/>
      <c r="F83" s="59"/>
    </row>
    <row r="84" spans="5:6" ht="15">
      <c r="E84" s="89"/>
      <c r="F84" s="89"/>
    </row>
  </sheetData>
  <sheetProtection/>
  <mergeCells count="25">
    <mergeCell ref="A64:A65"/>
    <mergeCell ref="B8:B10"/>
    <mergeCell ref="C8:C10"/>
    <mergeCell ref="D8:D10"/>
    <mergeCell ref="E8:E10"/>
    <mergeCell ref="F8:F10"/>
    <mergeCell ref="A48:A49"/>
    <mergeCell ref="B48:B49"/>
    <mergeCell ref="D48:E48"/>
    <mergeCell ref="E50:E53"/>
    <mergeCell ref="A56:A57"/>
    <mergeCell ref="B56:B57"/>
    <mergeCell ref="D56:E56"/>
    <mergeCell ref="A5:F5"/>
    <mergeCell ref="A1:F1"/>
    <mergeCell ref="A2:F2"/>
    <mergeCell ref="A3:F3"/>
    <mergeCell ref="A4:F4"/>
    <mergeCell ref="A8:A10"/>
    <mergeCell ref="B64:B65"/>
    <mergeCell ref="C64:D64"/>
    <mergeCell ref="C74:D74"/>
    <mergeCell ref="C50:C53"/>
    <mergeCell ref="D50:D53"/>
    <mergeCell ref="C66:D72"/>
  </mergeCells>
  <printOptions/>
  <pageMargins left="0.45" right="0.4" top="0.49" bottom="0.24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A1">
      <selection activeCell="B20" sqref="B20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9.00390625" style="7" customWidth="1"/>
    <col min="18" max="18" width="11.421875" style="7" customWidth="1"/>
    <col min="19" max="16384" width="9.140625" style="7" customWidth="1"/>
  </cols>
  <sheetData>
    <row r="1" spans="1:17" ht="19.5">
      <c r="A1" s="205" t="s">
        <v>126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8" ht="19.5" customHeight="1">
      <c r="A2" s="204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9.5">
      <c r="A3" s="205" t="s">
        <v>162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ht="19.5">
      <c r="A4" s="205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5" ht="19.5">
      <c r="A5" s="23"/>
      <c r="B5" s="10" t="s">
        <v>517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41.25" customHeight="1">
      <c r="A6" s="217" t="s">
        <v>13</v>
      </c>
      <c r="B6" s="214" t="s">
        <v>0</v>
      </c>
      <c r="C6" s="217" t="s">
        <v>144</v>
      </c>
      <c r="D6" s="212" t="s">
        <v>163</v>
      </c>
      <c r="E6" s="213"/>
      <c r="F6" s="213"/>
      <c r="G6" s="213"/>
      <c r="H6" s="212" t="s">
        <v>164</v>
      </c>
      <c r="I6" s="213"/>
      <c r="J6" s="213"/>
      <c r="K6" s="213"/>
      <c r="L6" s="221" t="s">
        <v>138</v>
      </c>
      <c r="M6" s="221"/>
      <c r="N6" s="227"/>
      <c r="O6" s="221" t="s">
        <v>141</v>
      </c>
      <c r="P6" s="221"/>
      <c r="Q6" s="221"/>
      <c r="R6" s="221"/>
    </row>
    <row r="7" spans="1:18" s="11" customFormat="1" ht="18">
      <c r="A7" s="218"/>
      <c r="B7" s="220"/>
      <c r="C7" s="220"/>
      <c r="D7" s="212" t="s">
        <v>142</v>
      </c>
      <c r="E7" s="213"/>
      <c r="F7" s="212" t="s">
        <v>36</v>
      </c>
      <c r="G7" s="213"/>
      <c r="H7" s="212" t="s">
        <v>142</v>
      </c>
      <c r="I7" s="213"/>
      <c r="J7" s="212" t="s">
        <v>36</v>
      </c>
      <c r="K7" s="213"/>
      <c r="L7" s="214" t="s">
        <v>1</v>
      </c>
      <c r="M7" s="214" t="s">
        <v>2</v>
      </c>
      <c r="N7" s="225" t="s">
        <v>39</v>
      </c>
      <c r="O7" s="222" t="s">
        <v>143</v>
      </c>
      <c r="P7" s="222" t="s">
        <v>139</v>
      </c>
      <c r="Q7" s="222"/>
      <c r="R7" s="211" t="s">
        <v>140</v>
      </c>
    </row>
    <row r="8" spans="1:18" s="11" customFormat="1" ht="18">
      <c r="A8" s="219"/>
      <c r="B8" s="215"/>
      <c r="C8" s="215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215"/>
      <c r="M8" s="215"/>
      <c r="N8" s="226"/>
      <c r="O8" s="222"/>
      <c r="P8" s="21" t="s">
        <v>9</v>
      </c>
      <c r="Q8" s="21" t="s">
        <v>10</v>
      </c>
      <c r="R8" s="211"/>
    </row>
    <row r="9" spans="1:19" s="18" customFormat="1" ht="18.75">
      <c r="A9" s="20" t="s">
        <v>12</v>
      </c>
      <c r="B9" s="17" t="s">
        <v>14</v>
      </c>
      <c r="C9" s="32">
        <f aca="true" t="shared" si="0" ref="C9:H9">C14+C19</f>
        <v>29760</v>
      </c>
      <c r="D9" s="32">
        <f t="shared" si="0"/>
        <v>1866</v>
      </c>
      <c r="E9" s="32">
        <f t="shared" si="0"/>
        <v>5914</v>
      </c>
      <c r="F9" s="32">
        <f t="shared" si="0"/>
        <v>4021</v>
      </c>
      <c r="G9" s="32">
        <f t="shared" si="0"/>
        <v>1410</v>
      </c>
      <c r="H9" s="32">
        <f t="shared" si="0"/>
        <v>1866</v>
      </c>
      <c r="I9" s="32">
        <f aca="true" t="shared" si="1" ref="I9:N9">I14+I19</f>
        <v>5914</v>
      </c>
      <c r="J9" s="32">
        <f t="shared" si="1"/>
        <v>4021</v>
      </c>
      <c r="K9" s="32">
        <f t="shared" si="1"/>
        <v>1410</v>
      </c>
      <c r="L9" s="32">
        <f t="shared" si="1"/>
        <v>-2155</v>
      </c>
      <c r="M9" s="32">
        <f t="shared" si="1"/>
        <v>4504</v>
      </c>
      <c r="N9" s="32">
        <f t="shared" si="1"/>
        <v>2349</v>
      </c>
      <c r="O9" s="33">
        <f>O14+O19</f>
        <v>0</v>
      </c>
      <c r="P9" s="33">
        <f>P14+P19</f>
        <v>100</v>
      </c>
      <c r="Q9" s="33">
        <f>Q14+Q19</f>
        <v>4.701457451810062</v>
      </c>
      <c r="R9" s="33">
        <f>O9+P9</f>
        <v>100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128</v>
      </c>
      <c r="B11" s="8" t="s">
        <v>150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2" ref="L11:M13">E11-G11</f>
        <v>0</v>
      </c>
      <c r="N11" s="31">
        <f>SUM(L11:M11)</f>
        <v>0</v>
      </c>
      <c r="O11" s="30">
        <f aca="true" t="shared" si="3" ref="O11:Q12">G11-I11</f>
        <v>0</v>
      </c>
      <c r="P11" s="30">
        <f t="shared" si="3"/>
        <v>0</v>
      </c>
      <c r="Q11" s="30">
        <f t="shared" si="3"/>
        <v>0</v>
      </c>
      <c r="R11" s="30">
        <f>O11+P11</f>
        <v>0</v>
      </c>
      <c r="S11" s="25"/>
    </row>
    <row r="12" spans="1:19" ht="15.75">
      <c r="A12" s="92" t="s">
        <v>129</v>
      </c>
      <c r="B12" s="8" t="s">
        <v>21</v>
      </c>
      <c r="C12" s="96">
        <v>5872</v>
      </c>
      <c r="D12" s="31">
        <v>1866</v>
      </c>
      <c r="E12" s="31">
        <v>0</v>
      </c>
      <c r="F12" s="31">
        <f>2228+833+780</f>
        <v>3841</v>
      </c>
      <c r="G12" s="31">
        <v>0</v>
      </c>
      <c r="H12" s="31">
        <v>1866</v>
      </c>
      <c r="I12" s="31">
        <v>0</v>
      </c>
      <c r="J12" s="31">
        <f>2228+833+780</f>
        <v>3841</v>
      </c>
      <c r="K12" s="31">
        <v>0</v>
      </c>
      <c r="L12" s="30">
        <f t="shared" si="2"/>
        <v>-1975</v>
      </c>
      <c r="M12" s="30">
        <f t="shared" si="2"/>
        <v>0</v>
      </c>
      <c r="N12" s="31">
        <f>SUM(L12:M12)</f>
        <v>-1975</v>
      </c>
      <c r="O12" s="30">
        <f t="shared" si="3"/>
        <v>0</v>
      </c>
      <c r="P12" s="30">
        <v>0</v>
      </c>
      <c r="Q12" s="30">
        <f t="shared" si="3"/>
        <v>0</v>
      </c>
      <c r="R12" s="30">
        <f>O12+P12</f>
        <v>0</v>
      </c>
      <c r="S12" s="25"/>
    </row>
    <row r="13" spans="1:19" ht="15.75">
      <c r="A13" s="91" t="s">
        <v>130</v>
      </c>
      <c r="B13" s="8" t="s">
        <v>149</v>
      </c>
      <c r="C13" s="96">
        <v>10700</v>
      </c>
      <c r="D13" s="31">
        <v>0</v>
      </c>
      <c r="E13" s="31">
        <v>3471</v>
      </c>
      <c r="F13" s="31">
        <v>0</v>
      </c>
      <c r="G13" s="31">
        <f>216+231+15</f>
        <v>462</v>
      </c>
      <c r="H13" s="31">
        <v>0</v>
      </c>
      <c r="I13" s="31">
        <v>3471</v>
      </c>
      <c r="J13" s="31">
        <v>0</v>
      </c>
      <c r="K13" s="31">
        <f>216+231+15</f>
        <v>462</v>
      </c>
      <c r="L13" s="30">
        <f t="shared" si="2"/>
        <v>0</v>
      </c>
      <c r="M13" s="30">
        <f t="shared" si="2"/>
        <v>3009</v>
      </c>
      <c r="N13" s="31">
        <f>SUM(L13:M13)</f>
        <v>3009</v>
      </c>
      <c r="O13" s="30">
        <v>0</v>
      </c>
      <c r="P13" s="30">
        <f>125+25-50</f>
        <v>100</v>
      </c>
      <c r="Q13" s="30">
        <f>P13/R35*100</f>
        <v>4.701457451810062</v>
      </c>
      <c r="R13" s="30">
        <f>O13+P13</f>
        <v>100</v>
      </c>
      <c r="S13" s="25"/>
    </row>
    <row r="14" spans="1:19" s="11" customFormat="1" ht="15.75">
      <c r="A14" s="91"/>
      <c r="B14" s="13" t="s">
        <v>30</v>
      </c>
      <c r="C14" s="32">
        <f aca="true" t="shared" si="4" ref="C14:Q14">SUM(C11:C13)</f>
        <v>16572</v>
      </c>
      <c r="D14" s="32">
        <f t="shared" si="4"/>
        <v>1866</v>
      </c>
      <c r="E14" s="32">
        <f t="shared" si="4"/>
        <v>3471</v>
      </c>
      <c r="F14" s="32">
        <f t="shared" si="4"/>
        <v>3841</v>
      </c>
      <c r="G14" s="32">
        <f t="shared" si="4"/>
        <v>462</v>
      </c>
      <c r="H14" s="32">
        <f t="shared" si="4"/>
        <v>1866</v>
      </c>
      <c r="I14" s="32">
        <f t="shared" si="4"/>
        <v>3471</v>
      </c>
      <c r="J14" s="32">
        <f t="shared" si="4"/>
        <v>3841</v>
      </c>
      <c r="K14" s="32">
        <f t="shared" si="4"/>
        <v>462</v>
      </c>
      <c r="L14" s="32">
        <f t="shared" si="4"/>
        <v>-1975</v>
      </c>
      <c r="M14" s="32">
        <f t="shared" si="4"/>
        <v>3009</v>
      </c>
      <c r="N14" s="32">
        <f t="shared" si="4"/>
        <v>1034</v>
      </c>
      <c r="O14" s="33">
        <f t="shared" si="4"/>
        <v>0</v>
      </c>
      <c r="P14" s="33">
        <f t="shared" si="4"/>
        <v>100</v>
      </c>
      <c r="Q14" s="33">
        <f t="shared" si="4"/>
        <v>4.701457451810062</v>
      </c>
      <c r="R14" s="33">
        <f>O14+P14</f>
        <v>100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131</v>
      </c>
      <c r="B16" s="8" t="s">
        <v>22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 aca="true" t="shared" si="5" ref="L16:M18">D16-F16</f>
        <v>0</v>
      </c>
      <c r="M16" s="30">
        <f t="shared" si="5"/>
        <v>0</v>
      </c>
      <c r="N16" s="31">
        <f>SUM(L16:M16)</f>
        <v>0</v>
      </c>
      <c r="O16" s="30">
        <f aca="true" t="shared" si="6" ref="O16:Q18">G16-I16</f>
        <v>0</v>
      </c>
      <c r="P16" s="30">
        <f t="shared" si="6"/>
        <v>0</v>
      </c>
      <c r="Q16" s="30">
        <f t="shared" si="6"/>
        <v>0</v>
      </c>
      <c r="R16" s="30">
        <v>0</v>
      </c>
      <c r="S16" s="25"/>
    </row>
    <row r="17" spans="1:19" ht="15.75">
      <c r="A17" s="92" t="s">
        <v>132</v>
      </c>
      <c r="B17" s="8" t="s">
        <v>23</v>
      </c>
      <c r="C17" s="96">
        <v>2000</v>
      </c>
      <c r="D17" s="31">
        <v>0</v>
      </c>
      <c r="E17" s="30">
        <v>0</v>
      </c>
      <c r="F17" s="34">
        <v>180</v>
      </c>
      <c r="G17" s="30">
        <v>0</v>
      </c>
      <c r="H17" s="31">
        <v>0</v>
      </c>
      <c r="I17" s="30">
        <v>0</v>
      </c>
      <c r="J17" s="34">
        <v>180</v>
      </c>
      <c r="K17" s="30">
        <v>0</v>
      </c>
      <c r="L17" s="30">
        <f t="shared" si="5"/>
        <v>-180</v>
      </c>
      <c r="M17" s="30">
        <f t="shared" si="5"/>
        <v>0</v>
      </c>
      <c r="N17" s="31">
        <f>SUM(L17:M17)</f>
        <v>-180</v>
      </c>
      <c r="O17" s="30">
        <f t="shared" si="6"/>
        <v>0</v>
      </c>
      <c r="P17" s="30">
        <v>0</v>
      </c>
      <c r="Q17" s="30">
        <f t="shared" si="6"/>
        <v>0</v>
      </c>
      <c r="R17" s="30">
        <v>0</v>
      </c>
      <c r="S17" s="25"/>
    </row>
    <row r="18" spans="1:19" ht="15.75">
      <c r="A18" s="92" t="s">
        <v>133</v>
      </c>
      <c r="B18" s="8" t="s">
        <v>24</v>
      </c>
      <c r="C18" s="96">
        <v>9388</v>
      </c>
      <c r="D18" s="31"/>
      <c r="E18" s="30">
        <v>2443</v>
      </c>
      <c r="F18" s="34"/>
      <c r="G18" s="30">
        <f>275+371+302</f>
        <v>948</v>
      </c>
      <c r="H18" s="31"/>
      <c r="I18" s="30">
        <v>2443</v>
      </c>
      <c r="J18" s="34"/>
      <c r="K18" s="30">
        <f>275+371+302</f>
        <v>948</v>
      </c>
      <c r="L18" s="30">
        <f t="shared" si="5"/>
        <v>0</v>
      </c>
      <c r="M18" s="30">
        <f t="shared" si="5"/>
        <v>1495</v>
      </c>
      <c r="N18" s="31">
        <f>SUM(L18:M18)</f>
        <v>1495</v>
      </c>
      <c r="O18" s="30">
        <v>0</v>
      </c>
      <c r="P18" s="30">
        <f t="shared" si="6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30</v>
      </c>
      <c r="C19" s="32">
        <f aca="true" t="shared" si="7" ref="C19:H19">SUM(C16:C18)</f>
        <v>13188</v>
      </c>
      <c r="D19" s="32">
        <f t="shared" si="7"/>
        <v>0</v>
      </c>
      <c r="E19" s="32">
        <f t="shared" si="7"/>
        <v>2443</v>
      </c>
      <c r="F19" s="32">
        <f t="shared" si="7"/>
        <v>180</v>
      </c>
      <c r="G19" s="32">
        <f t="shared" si="7"/>
        <v>948</v>
      </c>
      <c r="H19" s="32">
        <f t="shared" si="7"/>
        <v>0</v>
      </c>
      <c r="I19" s="32">
        <f aca="true" t="shared" si="8" ref="I19:N19">SUM(I16:I18)</f>
        <v>2443</v>
      </c>
      <c r="J19" s="32">
        <f t="shared" si="8"/>
        <v>180</v>
      </c>
      <c r="K19" s="32">
        <f t="shared" si="8"/>
        <v>948</v>
      </c>
      <c r="L19" s="32">
        <f t="shared" si="8"/>
        <v>-180</v>
      </c>
      <c r="M19" s="32">
        <f t="shared" si="8"/>
        <v>1495</v>
      </c>
      <c r="N19" s="32">
        <f t="shared" si="8"/>
        <v>1315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134</v>
      </c>
      <c r="C20" s="32">
        <f aca="true" t="shared" si="9" ref="C20:R20">C25+C30</f>
        <v>24583</v>
      </c>
      <c r="D20" s="32">
        <f t="shared" si="9"/>
        <v>56</v>
      </c>
      <c r="E20" s="32">
        <f t="shared" si="9"/>
        <v>1094</v>
      </c>
      <c r="F20" s="32">
        <f t="shared" si="9"/>
        <v>56</v>
      </c>
      <c r="G20" s="32">
        <f t="shared" si="9"/>
        <v>70</v>
      </c>
      <c r="H20" s="32">
        <f t="shared" si="9"/>
        <v>56</v>
      </c>
      <c r="I20" s="32">
        <f t="shared" si="9"/>
        <v>1094</v>
      </c>
      <c r="J20" s="32">
        <f t="shared" si="9"/>
        <v>56</v>
      </c>
      <c r="K20" s="32">
        <f t="shared" si="9"/>
        <v>70</v>
      </c>
      <c r="L20" s="32">
        <f t="shared" si="9"/>
        <v>0</v>
      </c>
      <c r="M20" s="32">
        <f t="shared" si="9"/>
        <v>1024</v>
      </c>
      <c r="N20" s="32">
        <f t="shared" si="9"/>
        <v>1024</v>
      </c>
      <c r="O20" s="33">
        <f t="shared" si="9"/>
        <v>0</v>
      </c>
      <c r="P20" s="33">
        <f t="shared" si="9"/>
        <v>56</v>
      </c>
      <c r="Q20" s="102">
        <f t="shared" si="9"/>
        <v>2.632816173013634</v>
      </c>
      <c r="R20" s="33">
        <f t="shared" si="9"/>
        <v>0</v>
      </c>
    </row>
    <row r="21" spans="1:19" s="18" customFormat="1" ht="18.75">
      <c r="A21" s="20" t="s">
        <v>3</v>
      </c>
      <c r="B21" s="22" t="s">
        <v>135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33</v>
      </c>
      <c r="C22" s="96">
        <v>230</v>
      </c>
      <c r="D22" s="31">
        <v>56</v>
      </c>
      <c r="E22" s="30"/>
      <c r="F22" s="34">
        <v>56</v>
      </c>
      <c r="G22" s="30"/>
      <c r="H22" s="31">
        <v>56</v>
      </c>
      <c r="I22" s="30"/>
      <c r="J22" s="34">
        <v>56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10" ref="O22:Q24">G22-I22</f>
        <v>0</v>
      </c>
      <c r="P22" s="30">
        <v>56</v>
      </c>
      <c r="Q22" s="30">
        <f>P22/R35*100</f>
        <v>2.632816173013634</v>
      </c>
      <c r="R22" s="30">
        <v>0</v>
      </c>
      <c r="S22" s="25"/>
    </row>
    <row r="23" spans="1:19" ht="19.5">
      <c r="A23" s="24"/>
      <c r="B23" s="14" t="s">
        <v>25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10"/>
        <v>0</v>
      </c>
      <c r="P23" s="30">
        <f t="shared" si="10"/>
        <v>0</v>
      </c>
      <c r="Q23" s="30">
        <f t="shared" si="10"/>
        <v>0</v>
      </c>
      <c r="R23" s="30">
        <v>0</v>
      </c>
      <c r="S23" s="25"/>
    </row>
    <row r="24" spans="1:19" ht="19.5">
      <c r="A24" s="24"/>
      <c r="B24" s="9" t="s">
        <v>34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10"/>
        <v>0</v>
      </c>
      <c r="P24" s="30">
        <f t="shared" si="10"/>
        <v>0</v>
      </c>
      <c r="Q24" s="30">
        <f t="shared" si="10"/>
        <v>0</v>
      </c>
      <c r="R24" s="30">
        <v>0</v>
      </c>
      <c r="S24" s="25"/>
    </row>
    <row r="25" spans="1:19" s="11" customFormat="1" ht="19.5">
      <c r="A25" s="28"/>
      <c r="B25" s="13" t="s">
        <v>30</v>
      </c>
      <c r="C25" s="32">
        <f aca="true" t="shared" si="11" ref="C25:Q25">SUM(C22:C24)</f>
        <v>280</v>
      </c>
      <c r="D25" s="32">
        <f t="shared" si="11"/>
        <v>56</v>
      </c>
      <c r="E25" s="32">
        <f t="shared" si="11"/>
        <v>0</v>
      </c>
      <c r="F25" s="32">
        <f t="shared" si="11"/>
        <v>56</v>
      </c>
      <c r="G25" s="32">
        <f t="shared" si="11"/>
        <v>0</v>
      </c>
      <c r="H25" s="32">
        <f t="shared" si="11"/>
        <v>56</v>
      </c>
      <c r="I25" s="32">
        <f t="shared" si="11"/>
        <v>0</v>
      </c>
      <c r="J25" s="32">
        <f t="shared" si="11"/>
        <v>56</v>
      </c>
      <c r="K25" s="32">
        <f t="shared" si="11"/>
        <v>0</v>
      </c>
      <c r="L25" s="32">
        <f t="shared" si="11"/>
        <v>0</v>
      </c>
      <c r="M25" s="32">
        <f t="shared" si="11"/>
        <v>0</v>
      </c>
      <c r="N25" s="32">
        <f t="shared" si="11"/>
        <v>0</v>
      </c>
      <c r="O25" s="33">
        <f t="shared" si="11"/>
        <v>0</v>
      </c>
      <c r="P25" s="33">
        <f>SUM(P22:P24)</f>
        <v>56</v>
      </c>
      <c r="Q25" s="33">
        <f t="shared" si="11"/>
        <v>2.632816173013634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26</v>
      </c>
      <c r="C27" s="99">
        <v>2500</v>
      </c>
      <c r="D27" s="31">
        <v>0</v>
      </c>
      <c r="E27" s="31">
        <v>1094</v>
      </c>
      <c r="F27" s="31">
        <v>0</v>
      </c>
      <c r="G27" s="31">
        <v>70</v>
      </c>
      <c r="H27" s="31">
        <v>0</v>
      </c>
      <c r="I27" s="31">
        <v>1094</v>
      </c>
      <c r="J27" s="31">
        <v>0</v>
      </c>
      <c r="K27" s="31">
        <v>70</v>
      </c>
      <c r="L27" s="30">
        <f aca="true" t="shared" si="12" ref="L27:M29">D27-F27</f>
        <v>0</v>
      </c>
      <c r="M27" s="30">
        <f t="shared" si="12"/>
        <v>1024</v>
      </c>
      <c r="N27" s="31">
        <f>SUM(L27:M27)</f>
        <v>1024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27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12"/>
        <v>0</v>
      </c>
      <c r="M28" s="30">
        <f t="shared" si="12"/>
        <v>0</v>
      </c>
      <c r="N28" s="31">
        <f>SUM(L28:M28)</f>
        <v>0</v>
      </c>
      <c r="O28" s="30">
        <f aca="true" t="shared" si="13" ref="O28:Q29">G28-I28</f>
        <v>0</v>
      </c>
      <c r="P28" s="30">
        <f t="shared" si="13"/>
        <v>0</v>
      </c>
      <c r="Q28" s="30">
        <f t="shared" si="13"/>
        <v>0</v>
      </c>
      <c r="R28" s="30">
        <v>0</v>
      </c>
      <c r="S28" s="25"/>
    </row>
    <row r="29" spans="1:19" ht="19.5">
      <c r="A29" s="24"/>
      <c r="B29" s="14" t="s">
        <v>28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12"/>
        <v>0</v>
      </c>
      <c r="M29" s="30">
        <f t="shared" si="12"/>
        <v>0</v>
      </c>
      <c r="N29" s="31">
        <f>SUM(L29:M29)</f>
        <v>0</v>
      </c>
      <c r="O29" s="30">
        <f t="shared" si="13"/>
        <v>0</v>
      </c>
      <c r="P29" s="30">
        <f t="shared" si="13"/>
        <v>0</v>
      </c>
      <c r="Q29" s="30">
        <f t="shared" si="13"/>
        <v>0</v>
      </c>
      <c r="R29" s="30">
        <v>0</v>
      </c>
      <c r="S29" s="25"/>
    </row>
    <row r="30" spans="1:19" s="11" customFormat="1" ht="19.5">
      <c r="A30" s="28"/>
      <c r="B30" s="12" t="s">
        <v>30</v>
      </c>
      <c r="C30" s="32">
        <f aca="true" t="shared" si="14" ref="C30:N30">SUM(C27:C29)</f>
        <v>24303</v>
      </c>
      <c r="D30" s="32">
        <f t="shared" si="14"/>
        <v>0</v>
      </c>
      <c r="E30" s="32">
        <f t="shared" si="14"/>
        <v>1094</v>
      </c>
      <c r="F30" s="32">
        <f t="shared" si="14"/>
        <v>0</v>
      </c>
      <c r="G30" s="32">
        <f t="shared" si="14"/>
        <v>70</v>
      </c>
      <c r="H30" s="32">
        <f t="shared" si="14"/>
        <v>0</v>
      </c>
      <c r="I30" s="32">
        <f t="shared" si="14"/>
        <v>1094</v>
      </c>
      <c r="J30" s="32">
        <f t="shared" si="14"/>
        <v>0</v>
      </c>
      <c r="K30" s="32">
        <f t="shared" si="14"/>
        <v>70</v>
      </c>
      <c r="L30" s="32">
        <f t="shared" si="14"/>
        <v>0</v>
      </c>
      <c r="M30" s="32">
        <f t="shared" si="14"/>
        <v>1024</v>
      </c>
      <c r="N30" s="32">
        <f t="shared" si="14"/>
        <v>1024</v>
      </c>
      <c r="O30" s="33">
        <f>SUM(O22:O29)</f>
        <v>0</v>
      </c>
      <c r="P30" s="33">
        <f>SUM(P27:P29)</f>
        <v>0</v>
      </c>
      <c r="Q30" s="33">
        <f>SUM(Q27:Q29)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 aca="true" t="shared" si="15" ref="C31:K31">SUM(C32:C33)</f>
        <v>14590</v>
      </c>
      <c r="D31" s="32">
        <f t="shared" si="15"/>
        <v>2877</v>
      </c>
      <c r="E31" s="32">
        <f t="shared" si="15"/>
        <v>0</v>
      </c>
      <c r="F31" s="32">
        <f t="shared" si="15"/>
        <v>1351</v>
      </c>
      <c r="G31" s="32">
        <f t="shared" si="15"/>
        <v>0</v>
      </c>
      <c r="H31" s="32">
        <f t="shared" si="15"/>
        <v>2877</v>
      </c>
      <c r="I31" s="32">
        <f t="shared" si="15"/>
        <v>0</v>
      </c>
      <c r="J31" s="32">
        <f t="shared" si="15"/>
        <v>1351</v>
      </c>
      <c r="K31" s="32">
        <f t="shared" si="15"/>
        <v>0</v>
      </c>
      <c r="L31" s="32">
        <f aca="true" t="shared" si="16" ref="L31:R31">SUM(L32:L33)</f>
        <v>1526</v>
      </c>
      <c r="M31" s="32">
        <f t="shared" si="16"/>
        <v>0</v>
      </c>
      <c r="N31" s="32">
        <f t="shared" si="16"/>
        <v>1526</v>
      </c>
      <c r="O31" s="32">
        <f t="shared" si="16"/>
        <v>2027</v>
      </c>
      <c r="P31" s="32">
        <f t="shared" si="16"/>
        <v>0</v>
      </c>
      <c r="Q31" s="32">
        <f t="shared" si="16"/>
        <v>0</v>
      </c>
      <c r="R31" s="32">
        <f t="shared" si="16"/>
        <v>2027</v>
      </c>
      <c r="S31" s="94"/>
    </row>
    <row r="32" spans="1:19" s="16" customFormat="1" ht="31.5">
      <c r="A32" s="15" t="s">
        <v>3</v>
      </c>
      <c r="B32" s="110" t="s">
        <v>136</v>
      </c>
      <c r="C32" s="107">
        <v>12390</v>
      </c>
      <c r="D32" s="30">
        <f>877+721+21+511+747</f>
        <v>2877</v>
      </c>
      <c r="E32" s="30">
        <v>0</v>
      </c>
      <c r="F32" s="30">
        <f>880+471</f>
        <v>1351</v>
      </c>
      <c r="G32" s="30">
        <v>0</v>
      </c>
      <c r="H32" s="30">
        <f>877+721+21+511+747</f>
        <v>2877</v>
      </c>
      <c r="I32" s="30">
        <v>0</v>
      </c>
      <c r="J32" s="30">
        <f>880+471</f>
        <v>1351</v>
      </c>
      <c r="K32" s="30">
        <v>0</v>
      </c>
      <c r="L32" s="30">
        <f aca="true" t="shared" si="17" ref="L32:M34">D32-F32</f>
        <v>1526</v>
      </c>
      <c r="M32" s="30">
        <f t="shared" si="17"/>
        <v>0</v>
      </c>
      <c r="N32" s="31">
        <f>SUM(L32:M32)</f>
        <v>1526</v>
      </c>
      <c r="O32" s="30">
        <f>2143-50-66</f>
        <v>2027</v>
      </c>
      <c r="P32" s="30">
        <v>0</v>
      </c>
      <c r="Q32" s="30">
        <v>0</v>
      </c>
      <c r="R32" s="30">
        <f>SUM(O32:Q32)</f>
        <v>2027</v>
      </c>
      <c r="S32" s="101"/>
    </row>
    <row r="33" spans="1:19" s="16" customFormat="1" ht="18.75">
      <c r="A33" s="15" t="s">
        <v>4</v>
      </c>
      <c r="B33" s="110" t="s">
        <v>151</v>
      </c>
      <c r="C33" s="111">
        <v>2200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7"/>
        <v>0</v>
      </c>
      <c r="M33" s="30">
        <f t="shared" si="17"/>
        <v>0</v>
      </c>
      <c r="N33" s="31">
        <f>SUM(L33:M33)</f>
        <v>0</v>
      </c>
      <c r="O33" s="30"/>
      <c r="P33" s="30"/>
      <c r="Q33" s="30"/>
      <c r="R33" s="30"/>
      <c r="S33" s="101"/>
    </row>
    <row r="34" spans="1:19" s="18" customFormat="1" ht="18.75">
      <c r="A34" s="20" t="s">
        <v>29</v>
      </c>
      <c r="B34" s="22" t="s">
        <v>137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1774</v>
      </c>
      <c r="I34" s="33">
        <v>12915</v>
      </c>
      <c r="J34" s="32">
        <v>0</v>
      </c>
      <c r="K34" s="33">
        <v>0</v>
      </c>
      <c r="L34" s="33">
        <f t="shared" si="17"/>
        <v>1774</v>
      </c>
      <c r="M34" s="33">
        <f t="shared" si="17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145</v>
      </c>
      <c r="C35" s="109">
        <f aca="true" t="shared" si="18" ref="C35:H35">C9+C20+C31+C34</f>
        <v>68933</v>
      </c>
      <c r="D35" s="109">
        <f t="shared" si="18"/>
        <v>6573</v>
      </c>
      <c r="E35" s="109">
        <f t="shared" si="18"/>
        <v>19923</v>
      </c>
      <c r="F35" s="109">
        <f t="shared" si="18"/>
        <v>5428</v>
      </c>
      <c r="G35" s="109">
        <f t="shared" si="18"/>
        <v>1480</v>
      </c>
      <c r="H35" s="109">
        <f t="shared" si="18"/>
        <v>6573</v>
      </c>
      <c r="I35" s="109">
        <f aca="true" t="shared" si="19" ref="I35:Q35">I9+I20+I31+I34</f>
        <v>19923</v>
      </c>
      <c r="J35" s="109">
        <f t="shared" si="19"/>
        <v>5428</v>
      </c>
      <c r="K35" s="109">
        <f t="shared" si="19"/>
        <v>1480</v>
      </c>
      <c r="L35" s="109">
        <f t="shared" si="19"/>
        <v>1145</v>
      </c>
      <c r="M35" s="109">
        <f t="shared" si="19"/>
        <v>18443</v>
      </c>
      <c r="N35" s="109">
        <f t="shared" si="19"/>
        <v>19588</v>
      </c>
      <c r="O35" s="109">
        <f t="shared" si="19"/>
        <v>2027</v>
      </c>
      <c r="P35" s="109">
        <f t="shared" si="19"/>
        <v>156</v>
      </c>
      <c r="Q35" s="109">
        <f t="shared" si="19"/>
        <v>7.334273624823696</v>
      </c>
      <c r="R35" s="109">
        <f>R9+R20+R31+R34</f>
        <v>2127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223" t="s">
        <v>15</v>
      </c>
      <c r="C38" s="223"/>
      <c r="D38" s="223"/>
      <c r="F38" s="6" t="s">
        <v>17</v>
      </c>
      <c r="J38" s="6"/>
      <c r="L38" s="224" t="s">
        <v>16</v>
      </c>
      <c r="M38" s="224"/>
      <c r="N38" s="3"/>
      <c r="O38" s="3"/>
      <c r="P38" s="106"/>
      <c r="Q38" s="106"/>
      <c r="R38" s="89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25" top="0.23" bottom="0.22" header="0.2" footer="0.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58" sqref="K158"/>
    </sheetView>
  </sheetViews>
  <sheetFormatPr defaultColWidth="9.140625" defaultRowHeight="15"/>
  <cols>
    <col min="1" max="1" width="6.28125" style="7" bestFit="1" customWidth="1"/>
    <col min="2" max="2" width="27.28125" style="7" customWidth="1"/>
    <col min="3" max="3" width="6.8515625" style="7" bestFit="1" customWidth="1"/>
    <col min="4" max="4" width="8.00390625" style="7" bestFit="1" customWidth="1"/>
    <col min="5" max="5" width="18.421875" style="7" bestFit="1" customWidth="1"/>
    <col min="6" max="6" width="6.8515625" style="7" bestFit="1" customWidth="1"/>
    <col min="7" max="7" width="12.421875" style="7" bestFit="1" customWidth="1"/>
    <col min="8" max="8" width="7.140625" style="7" customWidth="1"/>
    <col min="9" max="9" width="16.421875" style="7" bestFit="1" customWidth="1"/>
    <col min="10" max="10" width="6.7109375" style="7" bestFit="1" customWidth="1"/>
    <col min="11" max="11" width="16.421875" style="7" bestFit="1" customWidth="1"/>
    <col min="12" max="12" width="9.57421875" style="7" customWidth="1"/>
    <col min="13" max="13" width="7.7109375" style="7" customWidth="1"/>
    <col min="14" max="14" width="8.28125" style="7" customWidth="1"/>
    <col min="15" max="15" width="8.57421875" style="7" customWidth="1"/>
    <col min="16" max="16" width="7.8515625" style="7" customWidth="1"/>
    <col min="17" max="16384" width="9.140625" style="7" customWidth="1"/>
  </cols>
  <sheetData>
    <row r="1" spans="1:16" ht="18">
      <c r="A1" s="204" t="s">
        <v>261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8">
      <c r="A2" s="204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8">
      <c r="A3" s="204" t="s">
        <v>32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8">
      <c r="A4" s="204" t="s">
        <v>260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18">
      <c r="A5" s="204" t="s">
        <v>161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s="162" customFormat="1" ht="42" customHeight="1">
      <c r="A6" s="230" t="s">
        <v>259</v>
      </c>
      <c r="B6" s="230" t="s">
        <v>258</v>
      </c>
      <c r="C6" s="230" t="s">
        <v>92</v>
      </c>
      <c r="D6" s="239" t="s">
        <v>257</v>
      </c>
      <c r="E6" s="239"/>
      <c r="F6" s="235" t="s">
        <v>266</v>
      </c>
      <c r="G6" s="236"/>
      <c r="H6" s="235" t="s">
        <v>267</v>
      </c>
      <c r="I6" s="236"/>
      <c r="J6" s="237" t="s">
        <v>268</v>
      </c>
      <c r="K6" s="238"/>
      <c r="L6" s="235" t="s">
        <v>256</v>
      </c>
      <c r="M6" s="235"/>
      <c r="N6" s="236"/>
      <c r="O6" s="236"/>
      <c r="P6" s="236" t="s">
        <v>255</v>
      </c>
    </row>
    <row r="7" spans="1:16" s="162" customFormat="1" ht="16.5">
      <c r="A7" s="231"/>
      <c r="B7" s="231"/>
      <c r="C7" s="231"/>
      <c r="D7" s="230" t="s">
        <v>253</v>
      </c>
      <c r="E7" s="230" t="s">
        <v>254</v>
      </c>
      <c r="F7" s="230" t="s">
        <v>253</v>
      </c>
      <c r="G7" s="230" t="s">
        <v>254</v>
      </c>
      <c r="H7" s="230" t="s">
        <v>253</v>
      </c>
      <c r="I7" s="230" t="s">
        <v>36</v>
      </c>
      <c r="J7" s="230" t="s">
        <v>253</v>
      </c>
      <c r="K7" s="230" t="s">
        <v>36</v>
      </c>
      <c r="L7" s="232" t="s">
        <v>252</v>
      </c>
      <c r="M7" s="233"/>
      <c r="N7" s="228" t="s">
        <v>251</v>
      </c>
      <c r="O7" s="229"/>
      <c r="P7" s="236"/>
    </row>
    <row r="8" spans="1:16" s="162" customFormat="1" ht="31.5">
      <c r="A8" s="234"/>
      <c r="B8" s="234"/>
      <c r="C8" s="234"/>
      <c r="D8" s="231"/>
      <c r="E8" s="231"/>
      <c r="F8" s="231"/>
      <c r="G8" s="231"/>
      <c r="H8" s="231"/>
      <c r="I8" s="231"/>
      <c r="J8" s="231"/>
      <c r="K8" s="231"/>
      <c r="L8" s="164" t="s">
        <v>250</v>
      </c>
      <c r="M8" s="164" t="s">
        <v>249</v>
      </c>
      <c r="N8" s="164" t="s">
        <v>250</v>
      </c>
      <c r="O8" s="164" t="s">
        <v>249</v>
      </c>
      <c r="P8" s="163"/>
    </row>
    <row r="9" spans="1:16" ht="15.75">
      <c r="A9" s="161" t="s">
        <v>3</v>
      </c>
      <c r="B9" s="161" t="s">
        <v>4</v>
      </c>
      <c r="C9" s="161" t="s">
        <v>248</v>
      </c>
      <c r="D9" s="161" t="s">
        <v>247</v>
      </c>
      <c r="E9" s="161" t="s">
        <v>262</v>
      </c>
      <c r="F9" s="161" t="s">
        <v>246</v>
      </c>
      <c r="G9" s="161" t="s">
        <v>245</v>
      </c>
      <c r="H9" s="161" t="s">
        <v>263</v>
      </c>
      <c r="I9" s="161" t="s">
        <v>244</v>
      </c>
      <c r="J9" s="161" t="s">
        <v>160</v>
      </c>
      <c r="K9" s="161" t="s">
        <v>264</v>
      </c>
      <c r="L9" s="165" t="s">
        <v>243</v>
      </c>
      <c r="M9" s="165" t="s">
        <v>242</v>
      </c>
      <c r="N9" s="165" t="s">
        <v>265</v>
      </c>
      <c r="O9" s="165" t="s">
        <v>166</v>
      </c>
      <c r="P9" s="165" t="s">
        <v>241</v>
      </c>
    </row>
    <row r="10" spans="1:16" s="125" customFormat="1" ht="63">
      <c r="A10" s="139" t="s">
        <v>240</v>
      </c>
      <c r="B10" s="152" t="s">
        <v>239</v>
      </c>
      <c r="C10" s="134"/>
      <c r="D10" s="154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32"/>
    </row>
    <row r="11" spans="1:16" ht="31.5">
      <c r="A11" s="171" t="s">
        <v>322</v>
      </c>
      <c r="B11" s="147" t="s">
        <v>514</v>
      </c>
      <c r="C11" s="145" t="s">
        <v>38</v>
      </c>
      <c r="D11" s="143">
        <v>1</v>
      </c>
      <c r="E11" s="140">
        <v>50000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3"/>
      <c r="M11" s="143"/>
      <c r="N11" s="142">
        <v>0</v>
      </c>
      <c r="O11" s="140">
        <v>0</v>
      </c>
      <c r="P11" s="142"/>
    </row>
    <row r="12" spans="1:16" ht="31.5">
      <c r="A12" s="171" t="s">
        <v>323</v>
      </c>
      <c r="B12" s="147" t="s">
        <v>236</v>
      </c>
      <c r="C12" s="145" t="s">
        <v>38</v>
      </c>
      <c r="D12" s="143">
        <v>1</v>
      </c>
      <c r="E12" s="140">
        <v>160000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3"/>
      <c r="M12" s="143"/>
      <c r="N12" s="142"/>
      <c r="O12" s="140"/>
      <c r="P12" s="142"/>
    </row>
    <row r="13" spans="1:16" ht="31.5">
      <c r="A13" s="171" t="s">
        <v>324</v>
      </c>
      <c r="B13" s="147" t="s">
        <v>288</v>
      </c>
      <c r="C13" s="145" t="s">
        <v>38</v>
      </c>
      <c r="D13" s="143">
        <v>1</v>
      </c>
      <c r="E13" s="140">
        <v>400000</v>
      </c>
      <c r="F13" s="140">
        <v>0</v>
      </c>
      <c r="G13" s="140">
        <v>0</v>
      </c>
      <c r="H13" s="143">
        <v>1</v>
      </c>
      <c r="I13" s="158">
        <f>100000+25000+131000</f>
        <v>256000</v>
      </c>
      <c r="J13" s="143">
        <v>1</v>
      </c>
      <c r="K13" s="158">
        <f>100000+25000+131000</f>
        <v>256000</v>
      </c>
      <c r="L13" s="143"/>
      <c r="M13" s="143"/>
      <c r="N13" s="142"/>
      <c r="O13" s="140"/>
      <c r="P13" s="142"/>
    </row>
    <row r="14" spans="1:16" ht="47.25">
      <c r="A14" s="171" t="s">
        <v>325</v>
      </c>
      <c r="B14" s="147" t="s">
        <v>233</v>
      </c>
      <c r="C14" s="145" t="s">
        <v>38</v>
      </c>
      <c r="D14" s="143">
        <v>1</v>
      </c>
      <c r="E14" s="140">
        <v>50000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3"/>
      <c r="M14" s="143"/>
      <c r="N14" s="142"/>
      <c r="O14" s="140"/>
      <c r="P14" s="142"/>
    </row>
    <row r="15" spans="1:16" ht="16.5">
      <c r="A15" s="171" t="s">
        <v>326</v>
      </c>
      <c r="B15" s="147" t="s">
        <v>231</v>
      </c>
      <c r="C15" s="145" t="s">
        <v>38</v>
      </c>
      <c r="D15" s="143">
        <v>1</v>
      </c>
      <c r="E15" s="140">
        <v>150000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3"/>
      <c r="M15" s="143"/>
      <c r="N15" s="142"/>
      <c r="O15" s="140"/>
      <c r="P15" s="142"/>
    </row>
    <row r="16" spans="1:16" ht="16.5">
      <c r="A16" s="171" t="s">
        <v>327</v>
      </c>
      <c r="B16" s="147" t="s">
        <v>230</v>
      </c>
      <c r="C16" s="145" t="s">
        <v>38</v>
      </c>
      <c r="D16" s="143">
        <v>1</v>
      </c>
      <c r="E16" s="140">
        <v>50000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3"/>
      <c r="M16" s="143"/>
      <c r="N16" s="142"/>
      <c r="O16" s="140"/>
      <c r="P16" s="142"/>
    </row>
    <row r="17" spans="1:16" ht="31.5">
      <c r="A17" s="171" t="s">
        <v>328</v>
      </c>
      <c r="B17" s="147" t="s">
        <v>229</v>
      </c>
      <c r="C17" s="145" t="s">
        <v>38</v>
      </c>
      <c r="D17" s="143">
        <v>1</v>
      </c>
      <c r="E17" s="140">
        <v>150000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3"/>
      <c r="M17" s="143"/>
      <c r="N17" s="142"/>
      <c r="O17" s="140"/>
      <c r="P17" s="142"/>
    </row>
    <row r="18" spans="1:16" ht="31.5">
      <c r="A18" s="171" t="s">
        <v>329</v>
      </c>
      <c r="B18" s="147" t="s">
        <v>228</v>
      </c>
      <c r="C18" s="145" t="s">
        <v>38</v>
      </c>
      <c r="D18" s="143">
        <v>1</v>
      </c>
      <c r="E18" s="140">
        <v>70000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3"/>
      <c r="M18" s="143"/>
      <c r="N18" s="142"/>
      <c r="O18" s="140"/>
      <c r="P18" s="142"/>
    </row>
    <row r="19" spans="1:16" ht="31.5">
      <c r="A19" s="171" t="s">
        <v>330</v>
      </c>
      <c r="B19" s="147" t="s">
        <v>227</v>
      </c>
      <c r="C19" s="145" t="s">
        <v>38</v>
      </c>
      <c r="D19" s="143">
        <v>1</v>
      </c>
      <c r="E19" s="140">
        <v>75000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3"/>
      <c r="M19" s="143"/>
      <c r="N19" s="142"/>
      <c r="O19" s="140"/>
      <c r="P19" s="142"/>
    </row>
    <row r="20" spans="1:16" ht="16.5">
      <c r="A20" s="171" t="s">
        <v>331</v>
      </c>
      <c r="B20" s="147" t="s">
        <v>226</v>
      </c>
      <c r="C20" s="145" t="s">
        <v>38</v>
      </c>
      <c r="D20" s="143">
        <v>1</v>
      </c>
      <c r="E20" s="140">
        <v>50000</v>
      </c>
      <c r="F20" s="140">
        <v>0</v>
      </c>
      <c r="G20" s="140">
        <v>0</v>
      </c>
      <c r="H20" s="159">
        <v>1</v>
      </c>
      <c r="I20" s="158">
        <v>15000</v>
      </c>
      <c r="J20" s="159">
        <v>1</v>
      </c>
      <c r="K20" s="158">
        <v>15000</v>
      </c>
      <c r="L20" s="143"/>
      <c r="M20" s="143"/>
      <c r="N20" s="142"/>
      <c r="O20" s="140"/>
      <c r="P20" s="142"/>
    </row>
    <row r="21" spans="1:16" ht="47.25">
      <c r="A21" s="171" t="s">
        <v>332</v>
      </c>
      <c r="B21" s="147" t="s">
        <v>225</v>
      </c>
      <c r="C21" s="145" t="s">
        <v>38</v>
      </c>
      <c r="D21" s="143">
        <v>1</v>
      </c>
      <c r="E21" s="140">
        <v>100000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3"/>
      <c r="M21" s="143"/>
      <c r="N21" s="142"/>
      <c r="O21" s="140"/>
      <c r="P21" s="142"/>
    </row>
    <row r="22" spans="1:16" ht="16.5">
      <c r="A22" s="171" t="s">
        <v>333</v>
      </c>
      <c r="B22" s="147" t="s">
        <v>224</v>
      </c>
      <c r="C22" s="145" t="s">
        <v>38</v>
      </c>
      <c r="D22" s="143">
        <v>1</v>
      </c>
      <c r="E22" s="140">
        <v>50000</v>
      </c>
      <c r="F22" s="140">
        <v>0</v>
      </c>
      <c r="G22" s="140">
        <v>0</v>
      </c>
      <c r="H22" s="159">
        <v>1</v>
      </c>
      <c r="I22" s="158">
        <v>50000</v>
      </c>
      <c r="J22" s="159">
        <v>1</v>
      </c>
      <c r="K22" s="158">
        <v>50000</v>
      </c>
      <c r="L22" s="143"/>
      <c r="M22" s="143"/>
      <c r="N22" s="142"/>
      <c r="O22" s="140"/>
      <c r="P22" s="142"/>
    </row>
    <row r="23" spans="1:16" ht="31.5">
      <c r="A23" s="171" t="s">
        <v>334</v>
      </c>
      <c r="B23" s="147" t="s">
        <v>223</v>
      </c>
      <c r="C23" s="145" t="s">
        <v>38</v>
      </c>
      <c r="D23" s="143">
        <v>1</v>
      </c>
      <c r="E23" s="140">
        <v>40000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3"/>
      <c r="M23" s="143"/>
      <c r="N23" s="142"/>
      <c r="O23" s="140"/>
      <c r="P23" s="142"/>
    </row>
    <row r="24" spans="1:16" ht="31.5">
      <c r="A24" s="171" t="s">
        <v>335</v>
      </c>
      <c r="B24" s="147" t="s">
        <v>222</v>
      </c>
      <c r="C24" s="145"/>
      <c r="D24" s="143"/>
      <c r="E24" s="140"/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3"/>
      <c r="M24" s="143"/>
      <c r="N24" s="142"/>
      <c r="O24" s="140"/>
      <c r="P24" s="142"/>
    </row>
    <row r="25" spans="1:16" ht="31.5">
      <c r="A25" s="172" t="s">
        <v>336</v>
      </c>
      <c r="B25" s="147" t="s">
        <v>221</v>
      </c>
      <c r="C25" s="145" t="s">
        <v>38</v>
      </c>
      <c r="D25" s="143">
        <v>1</v>
      </c>
      <c r="E25" s="140">
        <v>150000</v>
      </c>
      <c r="F25" s="140">
        <v>0</v>
      </c>
      <c r="G25" s="140">
        <v>0</v>
      </c>
      <c r="H25" s="159">
        <v>1</v>
      </c>
      <c r="I25" s="158">
        <f>8210+12004+12301</f>
        <v>32515</v>
      </c>
      <c r="J25" s="159">
        <v>1</v>
      </c>
      <c r="K25" s="158">
        <f>8210+12004+12301</f>
        <v>32515</v>
      </c>
      <c r="L25" s="143"/>
      <c r="M25" s="143"/>
      <c r="N25" s="142"/>
      <c r="O25" s="140"/>
      <c r="P25" s="142"/>
    </row>
    <row r="26" spans="1:16" ht="16.5">
      <c r="A26" s="172" t="s">
        <v>337</v>
      </c>
      <c r="B26" s="147" t="s">
        <v>220</v>
      </c>
      <c r="C26" s="145" t="s">
        <v>38</v>
      </c>
      <c r="D26" s="143">
        <v>1</v>
      </c>
      <c r="E26" s="140">
        <v>1250000</v>
      </c>
      <c r="F26" s="140">
        <v>0</v>
      </c>
      <c r="G26" s="140">
        <v>0</v>
      </c>
      <c r="H26" s="159">
        <v>1</v>
      </c>
      <c r="I26" s="158">
        <f>35754+214894+102754+102754</f>
        <v>456156</v>
      </c>
      <c r="J26" s="159">
        <v>1</v>
      </c>
      <c r="K26" s="158">
        <f>35754+214894+102754+102754</f>
        <v>456156</v>
      </c>
      <c r="L26" s="143"/>
      <c r="M26" s="143"/>
      <c r="N26" s="142"/>
      <c r="O26" s="140"/>
      <c r="P26" s="142"/>
    </row>
    <row r="27" spans="1:16" ht="31.5">
      <c r="A27" s="172" t="s">
        <v>338</v>
      </c>
      <c r="B27" s="147" t="s">
        <v>219</v>
      </c>
      <c r="C27" s="145" t="s">
        <v>38</v>
      </c>
      <c r="D27" s="143">
        <v>1</v>
      </c>
      <c r="E27" s="140">
        <v>75000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3"/>
      <c r="M27" s="143"/>
      <c r="N27" s="142"/>
      <c r="O27" s="140"/>
      <c r="P27" s="142"/>
    </row>
    <row r="28" spans="1:16" ht="47.25">
      <c r="A28" s="172" t="s">
        <v>339</v>
      </c>
      <c r="B28" s="147" t="s">
        <v>218</v>
      </c>
      <c r="C28" s="145" t="s">
        <v>38</v>
      </c>
      <c r="D28" s="143">
        <v>1</v>
      </c>
      <c r="E28" s="140">
        <v>70000</v>
      </c>
      <c r="F28" s="140">
        <v>0</v>
      </c>
      <c r="G28" s="140">
        <v>0</v>
      </c>
      <c r="H28" s="159">
        <v>1</v>
      </c>
      <c r="I28" s="158">
        <v>5675</v>
      </c>
      <c r="J28" s="159">
        <v>1</v>
      </c>
      <c r="K28" s="158">
        <v>5675</v>
      </c>
      <c r="L28" s="143"/>
      <c r="M28" s="143"/>
      <c r="N28" s="142"/>
      <c r="O28" s="140"/>
      <c r="P28" s="142"/>
    </row>
    <row r="29" spans="1:16" ht="31.5">
      <c r="A29" s="172" t="s">
        <v>340</v>
      </c>
      <c r="B29" s="147" t="s">
        <v>217</v>
      </c>
      <c r="C29" s="145" t="s">
        <v>38</v>
      </c>
      <c r="D29" s="143">
        <v>1</v>
      </c>
      <c r="E29" s="140">
        <v>50000</v>
      </c>
      <c r="F29" s="140">
        <v>0</v>
      </c>
      <c r="G29" s="140">
        <v>0</v>
      </c>
      <c r="H29" s="159">
        <v>1</v>
      </c>
      <c r="I29" s="158">
        <v>15000</v>
      </c>
      <c r="J29" s="159">
        <v>1</v>
      </c>
      <c r="K29" s="158">
        <v>15000</v>
      </c>
      <c r="L29" s="143"/>
      <c r="M29" s="143"/>
      <c r="N29" s="142"/>
      <c r="O29" s="140"/>
      <c r="P29" s="142"/>
    </row>
    <row r="30" spans="1:16" ht="31.5">
      <c r="A30" s="172" t="s">
        <v>341</v>
      </c>
      <c r="B30" s="147" t="s">
        <v>216</v>
      </c>
      <c r="C30" s="145" t="s">
        <v>38</v>
      </c>
      <c r="D30" s="143">
        <v>1</v>
      </c>
      <c r="E30" s="140">
        <v>50000</v>
      </c>
      <c r="F30" s="140">
        <v>0</v>
      </c>
      <c r="G30" s="140">
        <v>0</v>
      </c>
      <c r="H30" s="159">
        <v>1</v>
      </c>
      <c r="I30" s="158">
        <f>25195</f>
        <v>25195</v>
      </c>
      <c r="J30" s="159">
        <v>1</v>
      </c>
      <c r="K30" s="158">
        <f>25195</f>
        <v>25195</v>
      </c>
      <c r="L30" s="143"/>
      <c r="M30" s="143"/>
      <c r="N30" s="142"/>
      <c r="O30" s="140"/>
      <c r="P30" s="142"/>
    </row>
    <row r="31" spans="1:16" ht="47.25">
      <c r="A31" s="172" t="s">
        <v>342</v>
      </c>
      <c r="B31" s="147" t="s">
        <v>215</v>
      </c>
      <c r="C31" s="145" t="s">
        <v>38</v>
      </c>
      <c r="D31" s="143">
        <v>1</v>
      </c>
      <c r="E31" s="140">
        <v>400000</v>
      </c>
      <c r="F31" s="140">
        <v>0</v>
      </c>
      <c r="G31" s="140">
        <v>0</v>
      </c>
      <c r="H31" s="159">
        <v>1</v>
      </c>
      <c r="I31" s="158">
        <f>31090+25000</f>
        <v>56090</v>
      </c>
      <c r="J31" s="159">
        <v>1</v>
      </c>
      <c r="K31" s="158">
        <f>31090+25000</f>
        <v>56090</v>
      </c>
      <c r="L31" s="143"/>
      <c r="M31" s="143"/>
      <c r="N31" s="142"/>
      <c r="O31" s="140"/>
      <c r="P31" s="142"/>
    </row>
    <row r="32" spans="1:16" ht="16.5">
      <c r="A32" s="173" t="s">
        <v>343</v>
      </c>
      <c r="B32" s="147" t="s">
        <v>213</v>
      </c>
      <c r="C32" s="145" t="s">
        <v>38</v>
      </c>
      <c r="D32" s="143">
        <v>1</v>
      </c>
      <c r="E32" s="140">
        <v>100000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3"/>
      <c r="M32" s="143"/>
      <c r="N32" s="142"/>
      <c r="O32" s="140"/>
      <c r="P32" s="142"/>
    </row>
    <row r="33" spans="1:16" ht="31.5">
      <c r="A33" s="173" t="s">
        <v>344</v>
      </c>
      <c r="B33" s="147" t="s">
        <v>211</v>
      </c>
      <c r="C33" s="145" t="s">
        <v>38</v>
      </c>
      <c r="D33" s="143">
        <v>1</v>
      </c>
      <c r="E33" s="140">
        <v>150000</v>
      </c>
      <c r="F33" s="140">
        <v>0</v>
      </c>
      <c r="G33" s="140">
        <v>0</v>
      </c>
      <c r="H33" s="159">
        <v>1</v>
      </c>
      <c r="I33" s="158">
        <f>13300</f>
        <v>13300</v>
      </c>
      <c r="J33" s="159">
        <v>1</v>
      </c>
      <c r="K33" s="158">
        <f>13300</f>
        <v>13300</v>
      </c>
      <c r="L33" s="143"/>
      <c r="M33" s="143"/>
      <c r="N33" s="142"/>
      <c r="O33" s="140"/>
      <c r="P33" s="142"/>
    </row>
    <row r="34" spans="1:16" ht="16.5">
      <c r="A34" s="173" t="s">
        <v>345</v>
      </c>
      <c r="B34" s="147" t="s">
        <v>209</v>
      </c>
      <c r="C34" s="145" t="s">
        <v>38</v>
      </c>
      <c r="D34" s="143">
        <v>1</v>
      </c>
      <c r="E34" s="140">
        <v>30000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3"/>
      <c r="M34" s="143"/>
      <c r="N34" s="142"/>
      <c r="O34" s="140"/>
      <c r="P34" s="142"/>
    </row>
    <row r="35" spans="1:16" ht="16.5">
      <c r="A35" s="173" t="s">
        <v>346</v>
      </c>
      <c r="B35" s="147" t="s">
        <v>289</v>
      </c>
      <c r="C35" s="145" t="s">
        <v>38</v>
      </c>
      <c r="D35" s="143">
        <v>1</v>
      </c>
      <c r="E35" s="140">
        <v>70000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3"/>
      <c r="M35" s="143"/>
      <c r="N35" s="142"/>
      <c r="O35" s="140"/>
      <c r="P35" s="142"/>
    </row>
    <row r="36" spans="1:16" ht="31.5">
      <c r="A36" s="173" t="s">
        <v>347</v>
      </c>
      <c r="B36" s="147" t="s">
        <v>290</v>
      </c>
      <c r="C36" s="145" t="s">
        <v>38</v>
      </c>
      <c r="D36" s="143">
        <v>1</v>
      </c>
      <c r="E36" s="140">
        <v>200000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3"/>
      <c r="M36" s="143"/>
      <c r="N36" s="142"/>
      <c r="O36" s="140"/>
      <c r="P36" s="142"/>
    </row>
    <row r="37" spans="1:16" ht="47.25">
      <c r="A37" s="173" t="s">
        <v>348</v>
      </c>
      <c r="B37" s="147" t="s">
        <v>208</v>
      </c>
      <c r="C37" s="145"/>
      <c r="D37" s="143"/>
      <c r="E37" s="140"/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3"/>
      <c r="M37" s="143"/>
      <c r="N37" s="142"/>
      <c r="O37" s="140"/>
      <c r="P37" s="142"/>
    </row>
    <row r="38" spans="1:16" ht="31.5">
      <c r="A38" s="173" t="s">
        <v>349</v>
      </c>
      <c r="B38" s="147" t="s">
        <v>291</v>
      </c>
      <c r="C38" s="145" t="s">
        <v>38</v>
      </c>
      <c r="D38" s="143">
        <v>1</v>
      </c>
      <c r="E38" s="140">
        <v>100000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3"/>
      <c r="M38" s="143"/>
      <c r="N38" s="142"/>
      <c r="O38" s="140"/>
      <c r="P38" s="142"/>
    </row>
    <row r="39" spans="1:16" ht="16.5">
      <c r="A39" s="173" t="s">
        <v>350</v>
      </c>
      <c r="B39" s="147" t="s">
        <v>292</v>
      </c>
      <c r="C39" s="145" t="s">
        <v>38</v>
      </c>
      <c r="D39" s="143">
        <v>1</v>
      </c>
      <c r="E39" s="140">
        <v>50000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3"/>
      <c r="M39" s="143"/>
      <c r="N39" s="142"/>
      <c r="O39" s="140"/>
      <c r="P39" s="142"/>
    </row>
    <row r="40" spans="1:16" ht="31.5">
      <c r="A40" s="173" t="s">
        <v>351</v>
      </c>
      <c r="B40" s="147" t="s">
        <v>293</v>
      </c>
      <c r="C40" s="145" t="s">
        <v>38</v>
      </c>
      <c r="D40" s="143">
        <v>1</v>
      </c>
      <c r="E40" s="140">
        <v>200000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3"/>
      <c r="M40" s="143"/>
      <c r="N40" s="142"/>
      <c r="O40" s="140"/>
      <c r="P40" s="142"/>
    </row>
    <row r="41" spans="1:16" ht="16.5">
      <c r="A41" s="173" t="s">
        <v>352</v>
      </c>
      <c r="B41" s="147" t="s">
        <v>207</v>
      </c>
      <c r="C41" s="145" t="s">
        <v>38</v>
      </c>
      <c r="D41" s="143">
        <v>1</v>
      </c>
      <c r="E41" s="140">
        <v>50000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3"/>
      <c r="M41" s="143"/>
      <c r="N41" s="142"/>
      <c r="O41" s="140"/>
      <c r="P41" s="142"/>
    </row>
    <row r="42" spans="1:16" ht="31.5">
      <c r="A42" s="173" t="s">
        <v>353</v>
      </c>
      <c r="B42" s="147" t="s">
        <v>294</v>
      </c>
      <c r="C42" s="145" t="s">
        <v>38</v>
      </c>
      <c r="D42" s="143">
        <v>1</v>
      </c>
      <c r="E42" s="140">
        <v>75000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3"/>
      <c r="M42" s="143"/>
      <c r="N42" s="142"/>
      <c r="O42" s="140"/>
      <c r="P42" s="142"/>
    </row>
    <row r="43" spans="1:16" ht="31.5">
      <c r="A43" s="173" t="s">
        <v>354</v>
      </c>
      <c r="B43" s="147" t="s">
        <v>295</v>
      </c>
      <c r="C43" s="145" t="s">
        <v>38</v>
      </c>
      <c r="D43" s="143">
        <v>1</v>
      </c>
      <c r="E43" s="140">
        <v>100000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3"/>
      <c r="M43" s="143"/>
      <c r="N43" s="142"/>
      <c r="O43" s="140"/>
      <c r="P43" s="142"/>
    </row>
    <row r="44" spans="1:16" ht="33">
      <c r="A44" s="173" t="s">
        <v>355</v>
      </c>
      <c r="B44" s="147" t="s">
        <v>296</v>
      </c>
      <c r="C44" s="145" t="s">
        <v>38</v>
      </c>
      <c r="D44" s="143">
        <v>1</v>
      </c>
      <c r="E44" s="140">
        <v>200000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3"/>
      <c r="M44" s="143"/>
      <c r="N44" s="142"/>
      <c r="O44" s="140"/>
      <c r="P44" s="142"/>
    </row>
    <row r="45" spans="1:16" ht="16.5">
      <c r="A45" s="173" t="s">
        <v>356</v>
      </c>
      <c r="B45" s="147" t="s">
        <v>297</v>
      </c>
      <c r="C45" s="145" t="s">
        <v>38</v>
      </c>
      <c r="D45" s="143">
        <v>1</v>
      </c>
      <c r="E45" s="140">
        <v>200000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3"/>
      <c r="M45" s="143"/>
      <c r="N45" s="142"/>
      <c r="O45" s="140"/>
      <c r="P45" s="142"/>
    </row>
    <row r="46" spans="1:16" ht="31.5">
      <c r="A46" s="173" t="s">
        <v>357</v>
      </c>
      <c r="B46" s="147" t="s">
        <v>298</v>
      </c>
      <c r="C46" s="145" t="s">
        <v>38</v>
      </c>
      <c r="D46" s="143">
        <v>1</v>
      </c>
      <c r="E46" s="140">
        <v>50000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3"/>
      <c r="M46" s="143"/>
      <c r="N46" s="143"/>
      <c r="O46" s="140"/>
      <c r="P46" s="142"/>
    </row>
    <row r="47" spans="1:16" ht="31.5">
      <c r="A47" s="173" t="s">
        <v>358</v>
      </c>
      <c r="B47" s="147" t="s">
        <v>299</v>
      </c>
      <c r="C47" s="145" t="s">
        <v>38</v>
      </c>
      <c r="D47" s="143">
        <v>1</v>
      </c>
      <c r="E47" s="140">
        <v>150000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3"/>
      <c r="M47" s="143"/>
      <c r="N47" s="143"/>
      <c r="O47" s="140"/>
      <c r="P47" s="142"/>
    </row>
    <row r="48" spans="1:16" ht="47.25">
      <c r="A48" s="173" t="s">
        <v>359</v>
      </c>
      <c r="B48" s="147" t="s">
        <v>300</v>
      </c>
      <c r="C48" s="145" t="s">
        <v>38</v>
      </c>
      <c r="D48" s="143">
        <v>1</v>
      </c>
      <c r="E48" s="140">
        <v>150000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3"/>
      <c r="M48" s="143"/>
      <c r="N48" s="143"/>
      <c r="O48" s="143"/>
      <c r="P48" s="142"/>
    </row>
    <row r="49" spans="1:16" ht="31.5">
      <c r="A49" s="173" t="s">
        <v>360</v>
      </c>
      <c r="B49" s="147" t="s">
        <v>301</v>
      </c>
      <c r="C49" s="145" t="s">
        <v>38</v>
      </c>
      <c r="D49" s="143">
        <v>1</v>
      </c>
      <c r="E49" s="140">
        <v>40000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3"/>
      <c r="M49" s="143"/>
      <c r="N49" s="143"/>
      <c r="O49" s="143"/>
      <c r="P49" s="142"/>
    </row>
    <row r="50" spans="1:16" ht="16.5">
      <c r="A50" s="173" t="s">
        <v>361</v>
      </c>
      <c r="B50" s="147" t="s">
        <v>302</v>
      </c>
      <c r="C50" s="145" t="s">
        <v>38</v>
      </c>
      <c r="D50" s="143">
        <v>1</v>
      </c>
      <c r="E50" s="140">
        <v>50000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3"/>
      <c r="M50" s="143"/>
      <c r="N50" s="143"/>
      <c r="O50" s="143"/>
      <c r="P50" s="142"/>
    </row>
    <row r="51" spans="1:16" ht="31.5">
      <c r="A51" s="173" t="s">
        <v>362</v>
      </c>
      <c r="B51" s="147" t="s">
        <v>303</v>
      </c>
      <c r="C51" s="145" t="s">
        <v>38</v>
      </c>
      <c r="D51" s="143"/>
      <c r="E51" s="140">
        <v>50000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3"/>
      <c r="M51" s="143"/>
      <c r="N51" s="143"/>
      <c r="O51" s="143"/>
      <c r="P51" s="142"/>
    </row>
    <row r="52" spans="1:16" ht="16.5">
      <c r="A52" s="173" t="s">
        <v>363</v>
      </c>
      <c r="B52" s="147" t="s">
        <v>304</v>
      </c>
      <c r="C52" s="145" t="s">
        <v>38</v>
      </c>
      <c r="D52" s="143">
        <v>1</v>
      </c>
      <c r="E52" s="140">
        <v>250000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3"/>
      <c r="M52" s="143"/>
      <c r="N52" s="143"/>
      <c r="O52" s="143"/>
      <c r="P52" s="142"/>
    </row>
    <row r="53" spans="1:16" ht="31.5">
      <c r="A53" s="173" t="s">
        <v>364</v>
      </c>
      <c r="B53" s="147" t="s">
        <v>305</v>
      </c>
      <c r="C53" s="145" t="s">
        <v>38</v>
      </c>
      <c r="D53" s="143">
        <v>1</v>
      </c>
      <c r="E53" s="140">
        <v>100000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3"/>
      <c r="M53" s="143"/>
      <c r="N53" s="143"/>
      <c r="O53" s="143"/>
      <c r="P53" s="142"/>
    </row>
    <row r="54" spans="1:16" ht="31.5">
      <c r="A54" s="173" t="s">
        <v>365</v>
      </c>
      <c r="B54" s="147" t="s">
        <v>306</v>
      </c>
      <c r="C54" s="145" t="s">
        <v>38</v>
      </c>
      <c r="D54" s="143">
        <v>1</v>
      </c>
      <c r="E54" s="140">
        <v>150000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3"/>
      <c r="M54" s="143"/>
      <c r="N54" s="143"/>
      <c r="O54" s="143"/>
      <c r="P54" s="142"/>
    </row>
    <row r="55" spans="1:16" ht="31.5">
      <c r="A55" s="173" t="s">
        <v>366</v>
      </c>
      <c r="B55" s="147" t="s">
        <v>307</v>
      </c>
      <c r="C55" s="145" t="s">
        <v>38</v>
      </c>
      <c r="D55" s="143">
        <v>1</v>
      </c>
      <c r="E55" s="140">
        <v>50000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3"/>
      <c r="M55" s="143"/>
      <c r="N55" s="143"/>
      <c r="O55" s="143"/>
      <c r="P55" s="142"/>
    </row>
    <row r="56" spans="1:16" ht="31.5">
      <c r="A56" s="173" t="s">
        <v>367</v>
      </c>
      <c r="B56" s="147" t="s">
        <v>308</v>
      </c>
      <c r="C56" s="145" t="s">
        <v>38</v>
      </c>
      <c r="D56" s="143">
        <v>1</v>
      </c>
      <c r="E56" s="140">
        <v>50000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3"/>
      <c r="M56" s="143"/>
      <c r="N56" s="143"/>
      <c r="O56" s="143"/>
      <c r="P56" s="142"/>
    </row>
    <row r="57" spans="1:16" ht="31.5">
      <c r="A57" s="173" t="s">
        <v>368</v>
      </c>
      <c r="B57" s="147" t="s">
        <v>309</v>
      </c>
      <c r="C57" s="145" t="s">
        <v>38</v>
      </c>
      <c r="D57" s="143">
        <v>1</v>
      </c>
      <c r="E57" s="140">
        <v>50000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3"/>
      <c r="M57" s="143"/>
      <c r="N57" s="143"/>
      <c r="O57" s="143"/>
      <c r="P57" s="142"/>
    </row>
    <row r="58" spans="1:16" ht="16.5">
      <c r="A58" s="173" t="s">
        <v>369</v>
      </c>
      <c r="B58" s="147" t="s">
        <v>310</v>
      </c>
      <c r="C58" s="145" t="s">
        <v>38</v>
      </c>
      <c r="D58" s="143">
        <v>1</v>
      </c>
      <c r="E58" s="140">
        <v>50000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3"/>
      <c r="M58" s="143"/>
      <c r="N58" s="143"/>
      <c r="O58" s="143"/>
      <c r="P58" s="142"/>
    </row>
    <row r="59" spans="1:16" ht="16.5">
      <c r="A59" s="173" t="s">
        <v>370</v>
      </c>
      <c r="B59" s="147" t="s">
        <v>311</v>
      </c>
      <c r="C59" s="145" t="s">
        <v>38</v>
      </c>
      <c r="D59" s="143">
        <v>1</v>
      </c>
      <c r="E59" s="140">
        <v>50000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3"/>
      <c r="M59" s="143"/>
      <c r="N59" s="142"/>
      <c r="O59" s="140"/>
      <c r="P59" s="142"/>
    </row>
    <row r="60" spans="1:16" ht="31.5">
      <c r="A60" s="173" t="s">
        <v>371</v>
      </c>
      <c r="B60" s="147" t="s">
        <v>312</v>
      </c>
      <c r="C60" s="145" t="s">
        <v>38</v>
      </c>
      <c r="D60" s="143">
        <v>1</v>
      </c>
      <c r="E60" s="140">
        <v>120000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3"/>
      <c r="M60" s="143"/>
      <c r="N60" s="142"/>
      <c r="O60" s="140"/>
      <c r="P60" s="142"/>
    </row>
    <row r="61" spans="1:16" ht="31.5">
      <c r="A61" s="173" t="s">
        <v>372</v>
      </c>
      <c r="B61" s="147" t="s">
        <v>313</v>
      </c>
      <c r="C61" s="145" t="s">
        <v>38</v>
      </c>
      <c r="D61" s="143">
        <v>1</v>
      </c>
      <c r="E61" s="140">
        <v>350000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3"/>
      <c r="M61" s="143"/>
      <c r="N61" s="142"/>
      <c r="O61" s="140"/>
      <c r="P61" s="142"/>
    </row>
    <row r="62" spans="1:16" ht="31.5">
      <c r="A62" s="173" t="s">
        <v>373</v>
      </c>
      <c r="B62" s="147" t="s">
        <v>314</v>
      </c>
      <c r="C62" s="145" t="s">
        <v>38</v>
      </c>
      <c r="D62" s="143">
        <v>1</v>
      </c>
      <c r="E62" s="140">
        <v>40000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3"/>
      <c r="M62" s="143"/>
      <c r="N62" s="142"/>
      <c r="O62" s="140"/>
      <c r="P62" s="142"/>
    </row>
    <row r="63" spans="1:16" ht="31.5">
      <c r="A63" s="173" t="s">
        <v>374</v>
      </c>
      <c r="B63" s="147" t="s">
        <v>315</v>
      </c>
      <c r="C63" s="145" t="s">
        <v>38</v>
      </c>
      <c r="D63" s="143">
        <v>1</v>
      </c>
      <c r="E63" s="140">
        <v>150000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3"/>
      <c r="M63" s="143"/>
      <c r="N63" s="142"/>
      <c r="O63" s="140"/>
      <c r="P63" s="142"/>
    </row>
    <row r="64" spans="1:16" ht="31.5">
      <c r="A64" s="173" t="s">
        <v>375</v>
      </c>
      <c r="B64" s="147" t="s">
        <v>316</v>
      </c>
      <c r="C64" s="145" t="s">
        <v>38</v>
      </c>
      <c r="D64" s="143">
        <v>1</v>
      </c>
      <c r="E64" s="140">
        <v>150000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3"/>
      <c r="M64" s="143"/>
      <c r="N64" s="142"/>
      <c r="O64" s="140"/>
      <c r="P64" s="142"/>
    </row>
    <row r="65" spans="1:16" ht="31.5">
      <c r="A65" s="173" t="s">
        <v>376</v>
      </c>
      <c r="B65" s="147" t="s">
        <v>317</v>
      </c>
      <c r="C65" s="145" t="s">
        <v>38</v>
      </c>
      <c r="D65" s="143">
        <v>1</v>
      </c>
      <c r="E65" s="140">
        <v>100000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3"/>
      <c r="M65" s="143"/>
      <c r="N65" s="142"/>
      <c r="O65" s="140"/>
      <c r="P65" s="142"/>
    </row>
    <row r="66" spans="1:16" ht="16.5">
      <c r="A66" s="173" t="s">
        <v>377</v>
      </c>
      <c r="B66" s="147" t="s">
        <v>318</v>
      </c>
      <c r="C66" s="145" t="s">
        <v>38</v>
      </c>
      <c r="D66" s="143">
        <v>1</v>
      </c>
      <c r="E66" s="140">
        <v>50000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3"/>
      <c r="M66" s="143"/>
      <c r="N66" s="143"/>
      <c r="O66" s="143"/>
      <c r="P66" s="142"/>
    </row>
    <row r="67" spans="1:16" ht="31.5">
      <c r="A67" s="173" t="s">
        <v>378</v>
      </c>
      <c r="B67" s="147" t="s">
        <v>319</v>
      </c>
      <c r="C67" s="145" t="s">
        <v>38</v>
      </c>
      <c r="D67" s="143"/>
      <c r="E67" s="140">
        <v>300000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3"/>
      <c r="M67" s="143"/>
      <c r="N67" s="142"/>
      <c r="O67" s="140"/>
      <c r="P67" s="142"/>
    </row>
    <row r="68" spans="1:16" ht="16.5">
      <c r="A68" s="173" t="s">
        <v>379</v>
      </c>
      <c r="B68" s="147" t="s">
        <v>320</v>
      </c>
      <c r="C68" s="145" t="s">
        <v>38</v>
      </c>
      <c r="D68" s="143">
        <v>1</v>
      </c>
      <c r="E68" s="140">
        <v>80000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3"/>
      <c r="M68" s="143"/>
      <c r="N68" s="142"/>
      <c r="O68" s="140"/>
      <c r="P68" s="142"/>
    </row>
    <row r="69" spans="1:16" ht="31.5">
      <c r="A69" s="173" t="s">
        <v>380</v>
      </c>
      <c r="B69" s="147" t="s">
        <v>321</v>
      </c>
      <c r="C69" s="145" t="s">
        <v>38</v>
      </c>
      <c r="D69" s="143">
        <v>1</v>
      </c>
      <c r="E69" s="140">
        <v>150000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3"/>
      <c r="M69" s="143"/>
      <c r="N69" s="142"/>
      <c r="O69" s="140"/>
      <c r="P69" s="142"/>
    </row>
    <row r="70" spans="1:16" s="125" customFormat="1" ht="16.5">
      <c r="A70" s="157"/>
      <c r="B70" s="156" t="s">
        <v>206</v>
      </c>
      <c r="C70" s="134" t="s">
        <v>38</v>
      </c>
      <c r="D70" s="133">
        <f aca="true" t="shared" si="0" ref="D70:P70">SUM(D11:D69)</f>
        <v>55</v>
      </c>
      <c r="E70" s="132">
        <f t="shared" si="0"/>
        <v>7695000</v>
      </c>
      <c r="F70" s="132">
        <f t="shared" si="0"/>
        <v>0</v>
      </c>
      <c r="G70" s="132">
        <f t="shared" si="0"/>
        <v>0</v>
      </c>
      <c r="H70" s="133">
        <f t="shared" si="0"/>
        <v>10</v>
      </c>
      <c r="I70" s="132">
        <f t="shared" si="0"/>
        <v>924931</v>
      </c>
      <c r="J70" s="133">
        <f>SUM(J11:J69)</f>
        <v>10</v>
      </c>
      <c r="K70" s="132">
        <f>SUM(K11:K69)</f>
        <v>924931</v>
      </c>
      <c r="L70" s="132">
        <f t="shared" si="0"/>
        <v>0</v>
      </c>
      <c r="M70" s="132">
        <f t="shared" si="0"/>
        <v>0</v>
      </c>
      <c r="N70" s="132">
        <f t="shared" si="0"/>
        <v>0</v>
      </c>
      <c r="O70" s="132">
        <f t="shared" si="0"/>
        <v>0</v>
      </c>
      <c r="P70" s="132">
        <f t="shared" si="0"/>
        <v>0</v>
      </c>
    </row>
    <row r="71" spans="1:16" s="125" customFormat="1" ht="63">
      <c r="A71" s="139" t="s">
        <v>205</v>
      </c>
      <c r="B71" s="152" t="s">
        <v>204</v>
      </c>
      <c r="C71" s="145"/>
      <c r="D71" s="155"/>
      <c r="E71" s="155"/>
      <c r="F71" s="155"/>
      <c r="G71" s="155"/>
      <c r="H71" s="155"/>
      <c r="I71" s="155"/>
      <c r="J71" s="155"/>
      <c r="K71" s="155"/>
      <c r="L71" s="154"/>
      <c r="M71" s="154"/>
      <c r="N71" s="153"/>
      <c r="O71" s="153"/>
      <c r="P71" s="132"/>
    </row>
    <row r="72" spans="1:16" ht="31.5">
      <c r="A72" s="173" t="s">
        <v>381</v>
      </c>
      <c r="B72" s="147" t="s">
        <v>214</v>
      </c>
      <c r="C72" s="145" t="s">
        <v>38</v>
      </c>
      <c r="D72" s="143">
        <v>1</v>
      </c>
      <c r="E72" s="141">
        <v>900000</v>
      </c>
      <c r="F72" s="140">
        <v>0</v>
      </c>
      <c r="G72" s="140">
        <v>0</v>
      </c>
      <c r="H72" s="143">
        <v>1</v>
      </c>
      <c r="I72" s="140">
        <f>79840</f>
        <v>79840</v>
      </c>
      <c r="J72" s="143">
        <v>1</v>
      </c>
      <c r="K72" s="140">
        <f>79840</f>
        <v>79840</v>
      </c>
      <c r="L72" s="143"/>
      <c r="M72" s="143"/>
      <c r="N72" s="142"/>
      <c r="O72" s="141"/>
      <c r="P72" s="140"/>
    </row>
    <row r="73" spans="1:16" ht="31.5">
      <c r="A73" s="173" t="s">
        <v>382</v>
      </c>
      <c r="B73" s="147" t="s">
        <v>203</v>
      </c>
      <c r="C73" s="145" t="s">
        <v>38</v>
      </c>
      <c r="D73" s="143">
        <v>1</v>
      </c>
      <c r="E73" s="141">
        <v>10000000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3"/>
      <c r="M73" s="143"/>
      <c r="N73" s="142"/>
      <c r="O73" s="141"/>
      <c r="P73" s="140"/>
    </row>
    <row r="74" spans="1:16" ht="31.5">
      <c r="A74" s="173" t="s">
        <v>383</v>
      </c>
      <c r="B74" s="147" t="s">
        <v>384</v>
      </c>
      <c r="C74" s="145" t="s">
        <v>38</v>
      </c>
      <c r="D74" s="143">
        <v>1</v>
      </c>
      <c r="E74" s="141">
        <v>3500000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3"/>
      <c r="M74" s="143"/>
      <c r="N74" s="142"/>
      <c r="O74" s="141"/>
      <c r="P74" s="140"/>
    </row>
    <row r="75" spans="1:16" ht="31.5">
      <c r="A75" s="173" t="s">
        <v>385</v>
      </c>
      <c r="B75" s="147" t="s">
        <v>386</v>
      </c>
      <c r="C75" s="145" t="s">
        <v>38</v>
      </c>
      <c r="D75" s="143">
        <v>1</v>
      </c>
      <c r="E75" s="141">
        <v>600000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3"/>
      <c r="M75" s="143"/>
      <c r="N75" s="142"/>
      <c r="O75" s="141"/>
      <c r="P75" s="140"/>
    </row>
    <row r="76" spans="1:16" ht="31.5">
      <c r="A76" s="173" t="s">
        <v>387</v>
      </c>
      <c r="B76" s="147" t="s">
        <v>388</v>
      </c>
      <c r="C76" s="145" t="s">
        <v>38</v>
      </c>
      <c r="D76" s="143">
        <v>1</v>
      </c>
      <c r="E76" s="141">
        <v>3500000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3"/>
      <c r="M76" s="143"/>
      <c r="N76" s="142"/>
      <c r="O76" s="141"/>
      <c r="P76" s="140"/>
    </row>
    <row r="77" spans="1:16" ht="31.5">
      <c r="A77" s="173" t="s">
        <v>389</v>
      </c>
      <c r="B77" s="147" t="s">
        <v>390</v>
      </c>
      <c r="C77" s="145" t="s">
        <v>38</v>
      </c>
      <c r="D77" s="143">
        <v>1</v>
      </c>
      <c r="E77" s="141">
        <v>500000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3"/>
      <c r="M77" s="143"/>
      <c r="N77" s="142"/>
      <c r="O77" s="141"/>
      <c r="P77" s="140"/>
    </row>
    <row r="78" spans="1:16" ht="16.5">
      <c r="A78" s="173" t="s">
        <v>391</v>
      </c>
      <c r="B78" s="147" t="s">
        <v>392</v>
      </c>
      <c r="C78" s="145" t="s">
        <v>38</v>
      </c>
      <c r="D78" s="143">
        <v>1</v>
      </c>
      <c r="E78" s="141">
        <v>500000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3"/>
      <c r="M78" s="143"/>
      <c r="N78" s="142"/>
      <c r="O78" s="141"/>
      <c r="P78" s="140"/>
    </row>
    <row r="79" spans="1:16" s="125" customFormat="1" ht="16.5">
      <c r="A79" s="139"/>
      <c r="B79" s="138" t="s">
        <v>202</v>
      </c>
      <c r="C79" s="134" t="s">
        <v>38</v>
      </c>
      <c r="D79" s="133">
        <f aca="true" t="shared" si="1" ref="D79:P79">SUM(D72:D78)</f>
        <v>7</v>
      </c>
      <c r="E79" s="137">
        <f t="shared" si="1"/>
        <v>19500000</v>
      </c>
      <c r="F79" s="137">
        <f t="shared" si="1"/>
        <v>0</v>
      </c>
      <c r="G79" s="137">
        <f t="shared" si="1"/>
        <v>0</v>
      </c>
      <c r="H79" s="133">
        <f t="shared" si="1"/>
        <v>1</v>
      </c>
      <c r="I79" s="137">
        <f t="shared" si="1"/>
        <v>79840</v>
      </c>
      <c r="J79" s="133">
        <f>SUM(J72:J78)</f>
        <v>1</v>
      </c>
      <c r="K79" s="137">
        <f>SUM(K72:K78)</f>
        <v>79840</v>
      </c>
      <c r="L79" s="133">
        <f t="shared" si="1"/>
        <v>0</v>
      </c>
      <c r="M79" s="133">
        <f t="shared" si="1"/>
        <v>0</v>
      </c>
      <c r="N79" s="133">
        <f t="shared" si="1"/>
        <v>0</v>
      </c>
      <c r="O79" s="133">
        <f t="shared" si="1"/>
        <v>0</v>
      </c>
      <c r="P79" s="137">
        <f t="shared" si="1"/>
        <v>0</v>
      </c>
    </row>
    <row r="80" spans="1:16" s="125" customFormat="1" ht="31.5">
      <c r="A80" s="139" t="s">
        <v>201</v>
      </c>
      <c r="B80" s="152" t="s">
        <v>200</v>
      </c>
      <c r="C80" s="145" t="s">
        <v>38</v>
      </c>
      <c r="D80" s="151"/>
      <c r="E80" s="151"/>
      <c r="F80" s="151"/>
      <c r="G80" s="151"/>
      <c r="H80" s="151"/>
      <c r="I80" s="151"/>
      <c r="J80" s="151"/>
      <c r="K80" s="151"/>
      <c r="L80" s="133"/>
      <c r="M80" s="133"/>
      <c r="N80" s="149"/>
      <c r="O80" s="137"/>
      <c r="P80" s="132"/>
    </row>
    <row r="81" spans="1:16" ht="31.5">
      <c r="A81" s="146" t="s">
        <v>199</v>
      </c>
      <c r="B81" s="147" t="s">
        <v>198</v>
      </c>
      <c r="C81" s="145" t="s">
        <v>38</v>
      </c>
      <c r="D81" s="143">
        <v>1</v>
      </c>
      <c r="E81" s="141">
        <v>900000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3"/>
      <c r="M81" s="143"/>
      <c r="N81" s="142"/>
      <c r="O81" s="141"/>
      <c r="P81" s="140"/>
    </row>
    <row r="82" spans="1:16" ht="16.5">
      <c r="A82" s="146" t="s">
        <v>197</v>
      </c>
      <c r="B82" s="147" t="s">
        <v>196</v>
      </c>
      <c r="C82" s="145" t="s">
        <v>38</v>
      </c>
      <c r="D82" s="143">
        <v>1</v>
      </c>
      <c r="E82" s="141">
        <v>936370</v>
      </c>
      <c r="F82" s="140">
        <v>0</v>
      </c>
      <c r="G82" s="140">
        <v>0</v>
      </c>
      <c r="H82" s="143">
        <v>1</v>
      </c>
      <c r="I82" s="144">
        <f>10000+50000+100000+56760+5300+22400</f>
        <v>244460</v>
      </c>
      <c r="J82" s="143">
        <v>1</v>
      </c>
      <c r="K82" s="144">
        <f>10000+50000+100000+56760+5300+22400</f>
        <v>244460</v>
      </c>
      <c r="L82" s="143"/>
      <c r="M82" s="143"/>
      <c r="N82" s="142"/>
      <c r="O82" s="141"/>
      <c r="P82" s="140"/>
    </row>
    <row r="83" spans="1:16" s="125" customFormat="1" ht="16.5">
      <c r="A83" s="139"/>
      <c r="B83" s="138" t="s">
        <v>195</v>
      </c>
      <c r="C83" s="134" t="s">
        <v>38</v>
      </c>
      <c r="D83" s="133">
        <f aca="true" t="shared" si="2" ref="D83:P83">SUM(D81:D82)</f>
        <v>2</v>
      </c>
      <c r="E83" s="137">
        <f t="shared" si="2"/>
        <v>1836370</v>
      </c>
      <c r="F83" s="137">
        <f t="shared" si="2"/>
        <v>0</v>
      </c>
      <c r="G83" s="137">
        <f t="shared" si="2"/>
        <v>0</v>
      </c>
      <c r="H83" s="133">
        <f t="shared" si="2"/>
        <v>1</v>
      </c>
      <c r="I83" s="137">
        <f t="shared" si="2"/>
        <v>244460</v>
      </c>
      <c r="J83" s="133">
        <f>SUM(J81:J82)</f>
        <v>1</v>
      </c>
      <c r="K83" s="137">
        <f>SUM(K81:K82)</f>
        <v>244460</v>
      </c>
      <c r="L83" s="133">
        <f t="shared" si="2"/>
        <v>0</v>
      </c>
      <c r="M83" s="133">
        <f t="shared" si="2"/>
        <v>0</v>
      </c>
      <c r="N83" s="133">
        <f t="shared" si="2"/>
        <v>0</v>
      </c>
      <c r="O83" s="133">
        <f t="shared" si="2"/>
        <v>0</v>
      </c>
      <c r="P83" s="137">
        <f t="shared" si="2"/>
        <v>0</v>
      </c>
    </row>
    <row r="84" spans="1:16" s="125" customFormat="1" ht="63">
      <c r="A84" s="139" t="s">
        <v>194</v>
      </c>
      <c r="B84" s="148" t="s">
        <v>193</v>
      </c>
      <c r="C84" s="145"/>
      <c r="D84" s="133"/>
      <c r="E84" s="137"/>
      <c r="F84" s="132"/>
      <c r="G84" s="150"/>
      <c r="H84" s="132"/>
      <c r="I84" s="150"/>
      <c r="J84" s="132"/>
      <c r="K84" s="150"/>
      <c r="L84" s="133"/>
      <c r="M84" s="133"/>
      <c r="N84" s="149"/>
      <c r="O84" s="137"/>
      <c r="P84" s="132"/>
    </row>
    <row r="85" spans="1:16" s="125" customFormat="1" ht="31.5">
      <c r="A85" s="139" t="s">
        <v>192</v>
      </c>
      <c r="B85" s="148" t="s">
        <v>191</v>
      </c>
      <c r="C85" s="145"/>
      <c r="D85" s="133"/>
      <c r="E85" s="137"/>
      <c r="F85" s="132"/>
      <c r="G85" s="150"/>
      <c r="H85" s="132"/>
      <c r="I85" s="150"/>
      <c r="J85" s="132"/>
      <c r="K85" s="150"/>
      <c r="L85" s="133"/>
      <c r="M85" s="133"/>
      <c r="N85" s="149"/>
      <c r="O85" s="137"/>
      <c r="P85" s="132"/>
    </row>
    <row r="86" spans="1:16" ht="16.5">
      <c r="A86" s="173" t="s">
        <v>393</v>
      </c>
      <c r="B86" s="147" t="s">
        <v>394</v>
      </c>
      <c r="C86" s="145" t="s">
        <v>38</v>
      </c>
      <c r="D86" s="143">
        <v>1</v>
      </c>
      <c r="E86" s="141">
        <v>50000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3"/>
      <c r="M86" s="143"/>
      <c r="N86" s="142"/>
      <c r="O86" s="141"/>
      <c r="P86" s="140"/>
    </row>
    <row r="87" spans="1:16" ht="16.5">
      <c r="A87" s="173" t="s">
        <v>395</v>
      </c>
      <c r="B87" s="147" t="s">
        <v>396</v>
      </c>
      <c r="C87" s="145" t="s">
        <v>38</v>
      </c>
      <c r="D87" s="143">
        <v>1</v>
      </c>
      <c r="E87" s="141">
        <v>200000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3"/>
      <c r="M87" s="143"/>
      <c r="N87" s="142"/>
      <c r="O87" s="141"/>
      <c r="P87" s="140"/>
    </row>
    <row r="88" spans="1:16" ht="31.5">
      <c r="A88" s="173" t="s">
        <v>397</v>
      </c>
      <c r="B88" s="147" t="s">
        <v>398</v>
      </c>
      <c r="C88" s="145" t="s">
        <v>38</v>
      </c>
      <c r="D88" s="143">
        <v>1</v>
      </c>
      <c r="E88" s="141">
        <v>50000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3"/>
      <c r="M88" s="143"/>
      <c r="N88" s="142"/>
      <c r="O88" s="141"/>
      <c r="P88" s="140"/>
    </row>
    <row r="89" spans="1:16" ht="16.5">
      <c r="A89" s="173" t="s">
        <v>399</v>
      </c>
      <c r="B89" s="147" t="s">
        <v>400</v>
      </c>
      <c r="C89" s="145" t="s">
        <v>38</v>
      </c>
      <c r="D89" s="143">
        <v>1</v>
      </c>
      <c r="E89" s="141">
        <v>40000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3"/>
      <c r="M89" s="143"/>
      <c r="N89" s="142"/>
      <c r="O89" s="141"/>
      <c r="P89" s="140"/>
    </row>
    <row r="90" spans="1:16" ht="31.5">
      <c r="A90" s="173" t="s">
        <v>401</v>
      </c>
      <c r="B90" s="147" t="s">
        <v>402</v>
      </c>
      <c r="C90" s="145" t="s">
        <v>38</v>
      </c>
      <c r="D90" s="143">
        <v>1</v>
      </c>
      <c r="E90" s="141">
        <v>50000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3"/>
      <c r="M90" s="143"/>
      <c r="N90" s="142"/>
      <c r="O90" s="141"/>
      <c r="P90" s="140"/>
    </row>
    <row r="91" spans="1:16" ht="31.5">
      <c r="A91" s="173" t="s">
        <v>403</v>
      </c>
      <c r="B91" s="147" t="s">
        <v>404</v>
      </c>
      <c r="C91" s="145" t="s">
        <v>38</v>
      </c>
      <c r="D91" s="143">
        <v>1</v>
      </c>
      <c r="E91" s="141">
        <v>80000</v>
      </c>
      <c r="F91" s="140">
        <v>0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3"/>
      <c r="M91" s="143"/>
      <c r="N91" s="142"/>
      <c r="O91" s="141"/>
      <c r="P91" s="140"/>
    </row>
    <row r="92" spans="1:16" ht="16.5">
      <c r="A92" s="173" t="s">
        <v>405</v>
      </c>
      <c r="B92" s="147" t="s">
        <v>406</v>
      </c>
      <c r="C92" s="145" t="s">
        <v>38</v>
      </c>
      <c r="D92" s="143">
        <v>1</v>
      </c>
      <c r="E92" s="141">
        <v>200000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3"/>
      <c r="M92" s="143"/>
      <c r="N92" s="142"/>
      <c r="O92" s="141"/>
      <c r="P92" s="140"/>
    </row>
    <row r="93" spans="1:16" ht="31.5">
      <c r="A93" s="173" t="s">
        <v>407</v>
      </c>
      <c r="B93" s="147" t="s">
        <v>408</v>
      </c>
      <c r="C93" s="145" t="s">
        <v>38</v>
      </c>
      <c r="D93" s="143">
        <v>1</v>
      </c>
      <c r="E93" s="141">
        <v>50000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3"/>
      <c r="M93" s="143"/>
      <c r="N93" s="142"/>
      <c r="O93" s="141"/>
      <c r="P93" s="140"/>
    </row>
    <row r="94" spans="1:16" ht="31.5">
      <c r="A94" s="173" t="s">
        <v>409</v>
      </c>
      <c r="B94" s="147" t="s">
        <v>410</v>
      </c>
      <c r="C94" s="145" t="s">
        <v>38</v>
      </c>
      <c r="D94" s="143">
        <v>1</v>
      </c>
      <c r="E94" s="141">
        <v>50000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40">
        <v>0</v>
      </c>
      <c r="L94" s="143"/>
      <c r="M94" s="143"/>
      <c r="N94" s="142"/>
      <c r="O94" s="141"/>
      <c r="P94" s="140"/>
    </row>
    <row r="95" spans="1:16" ht="31.5">
      <c r="A95" s="173" t="s">
        <v>411</v>
      </c>
      <c r="B95" s="147" t="s">
        <v>412</v>
      </c>
      <c r="C95" s="145" t="s">
        <v>38</v>
      </c>
      <c r="D95" s="143">
        <v>1</v>
      </c>
      <c r="E95" s="141">
        <v>60000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3"/>
      <c r="M95" s="143"/>
      <c r="N95" s="142"/>
      <c r="O95" s="141"/>
      <c r="P95" s="140"/>
    </row>
    <row r="96" spans="1:16" ht="31.5">
      <c r="A96" s="173" t="s">
        <v>413</v>
      </c>
      <c r="B96" s="147" t="s">
        <v>414</v>
      </c>
      <c r="C96" s="145" t="s">
        <v>38</v>
      </c>
      <c r="D96" s="143">
        <v>1</v>
      </c>
      <c r="E96" s="141">
        <v>75000</v>
      </c>
      <c r="F96" s="140">
        <v>0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3"/>
      <c r="M96" s="143"/>
      <c r="N96" s="142"/>
      <c r="O96" s="141"/>
      <c r="P96" s="140"/>
    </row>
    <row r="97" spans="1:16" ht="16.5">
      <c r="A97" s="173" t="s">
        <v>415</v>
      </c>
      <c r="B97" s="147" t="s">
        <v>416</v>
      </c>
      <c r="C97" s="145" t="s">
        <v>38</v>
      </c>
      <c r="D97" s="143">
        <v>1</v>
      </c>
      <c r="E97" s="141">
        <v>65000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3"/>
      <c r="M97" s="143"/>
      <c r="N97" s="142"/>
      <c r="O97" s="141"/>
      <c r="P97" s="140"/>
    </row>
    <row r="98" spans="1:16" ht="16.5">
      <c r="A98" s="173" t="s">
        <v>417</v>
      </c>
      <c r="B98" s="147" t="s">
        <v>418</v>
      </c>
      <c r="C98" s="145" t="s">
        <v>38</v>
      </c>
      <c r="D98" s="143">
        <v>1</v>
      </c>
      <c r="E98" s="141">
        <v>50000</v>
      </c>
      <c r="F98" s="140">
        <v>0</v>
      </c>
      <c r="G98" s="140">
        <v>0</v>
      </c>
      <c r="H98" s="140">
        <v>0</v>
      </c>
      <c r="I98" s="140">
        <v>0</v>
      </c>
      <c r="J98" s="140">
        <v>0</v>
      </c>
      <c r="K98" s="140">
        <v>0</v>
      </c>
      <c r="L98" s="143"/>
      <c r="M98" s="143"/>
      <c r="N98" s="142"/>
      <c r="O98" s="141"/>
      <c r="P98" s="140"/>
    </row>
    <row r="99" spans="1:16" ht="16.5">
      <c r="A99" s="173" t="s">
        <v>419</v>
      </c>
      <c r="B99" s="147" t="s">
        <v>420</v>
      </c>
      <c r="C99" s="145" t="s">
        <v>38</v>
      </c>
      <c r="D99" s="143">
        <v>1</v>
      </c>
      <c r="E99" s="141">
        <v>50000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3"/>
      <c r="M99" s="143"/>
      <c r="N99" s="142"/>
      <c r="O99" s="141"/>
      <c r="P99" s="140"/>
    </row>
    <row r="100" spans="1:16" ht="110.25">
      <c r="A100" s="173" t="s">
        <v>421</v>
      </c>
      <c r="B100" s="147" t="s">
        <v>422</v>
      </c>
      <c r="C100" s="145" t="s">
        <v>38</v>
      </c>
      <c r="D100" s="143">
        <v>1</v>
      </c>
      <c r="E100" s="141">
        <v>150000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3"/>
      <c r="M100" s="143"/>
      <c r="N100" s="142"/>
      <c r="O100" s="141"/>
      <c r="P100" s="140"/>
    </row>
    <row r="101" spans="1:16" ht="16.5">
      <c r="A101" s="173" t="s">
        <v>423</v>
      </c>
      <c r="B101" s="147" t="s">
        <v>424</v>
      </c>
      <c r="C101" s="145" t="s">
        <v>38</v>
      </c>
      <c r="D101" s="143">
        <v>1</v>
      </c>
      <c r="E101" s="141">
        <v>200000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3"/>
      <c r="M101" s="143"/>
      <c r="N101" s="142"/>
      <c r="O101" s="141"/>
      <c r="P101" s="140"/>
    </row>
    <row r="102" spans="1:16" ht="31.5">
      <c r="A102" s="173" t="s">
        <v>425</v>
      </c>
      <c r="B102" s="147" t="s">
        <v>426</v>
      </c>
      <c r="C102" s="145" t="s">
        <v>38</v>
      </c>
      <c r="D102" s="143">
        <v>1</v>
      </c>
      <c r="E102" s="141">
        <v>120000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3"/>
      <c r="M102" s="143"/>
      <c r="N102" s="142"/>
      <c r="O102" s="141"/>
      <c r="P102" s="140"/>
    </row>
    <row r="103" spans="1:16" ht="16.5">
      <c r="A103" s="173" t="s">
        <v>427</v>
      </c>
      <c r="B103" s="147" t="s">
        <v>428</v>
      </c>
      <c r="C103" s="145" t="s">
        <v>38</v>
      </c>
      <c r="D103" s="143">
        <v>1</v>
      </c>
      <c r="E103" s="141">
        <v>500000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3"/>
      <c r="M103" s="143"/>
      <c r="N103" s="142"/>
      <c r="O103" s="141"/>
      <c r="P103" s="140"/>
    </row>
    <row r="104" spans="1:16" ht="16.5">
      <c r="A104" s="173" t="s">
        <v>429</v>
      </c>
      <c r="B104" s="147" t="s">
        <v>430</v>
      </c>
      <c r="C104" s="145" t="s">
        <v>38</v>
      </c>
      <c r="D104" s="143">
        <v>1</v>
      </c>
      <c r="E104" s="141">
        <v>150000</v>
      </c>
      <c r="F104" s="140">
        <v>0</v>
      </c>
      <c r="G104" s="140">
        <v>0</v>
      </c>
      <c r="H104" s="140">
        <v>0</v>
      </c>
      <c r="I104" s="140">
        <v>0</v>
      </c>
      <c r="J104" s="140">
        <v>0</v>
      </c>
      <c r="K104" s="140">
        <v>0</v>
      </c>
      <c r="L104" s="143"/>
      <c r="M104" s="143"/>
      <c r="N104" s="142"/>
      <c r="O104" s="141"/>
      <c r="P104" s="140"/>
    </row>
    <row r="105" spans="1:16" ht="16.5">
      <c r="A105" s="173" t="s">
        <v>431</v>
      </c>
      <c r="B105" s="147" t="s">
        <v>432</v>
      </c>
      <c r="C105" s="145" t="s">
        <v>38</v>
      </c>
      <c r="D105" s="143">
        <v>1</v>
      </c>
      <c r="E105" s="141">
        <v>40000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3"/>
      <c r="M105" s="143"/>
      <c r="N105" s="142"/>
      <c r="O105" s="141"/>
      <c r="P105" s="140"/>
    </row>
    <row r="106" spans="1:16" ht="16.5">
      <c r="A106" s="173" t="s">
        <v>433</v>
      </c>
      <c r="B106" s="147" t="s">
        <v>434</v>
      </c>
      <c r="C106" s="145" t="s">
        <v>38</v>
      </c>
      <c r="D106" s="143">
        <v>1</v>
      </c>
      <c r="E106" s="141">
        <v>50000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3"/>
      <c r="M106" s="143"/>
      <c r="N106" s="142"/>
      <c r="O106" s="141"/>
      <c r="P106" s="140"/>
    </row>
    <row r="107" spans="1:16" ht="16.5">
      <c r="A107" s="173" t="s">
        <v>435</v>
      </c>
      <c r="B107" s="147" t="s">
        <v>436</v>
      </c>
      <c r="C107" s="145" t="s">
        <v>38</v>
      </c>
      <c r="D107" s="143">
        <v>1</v>
      </c>
      <c r="E107" s="141">
        <v>50000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3"/>
      <c r="M107" s="143"/>
      <c r="N107" s="142"/>
      <c r="O107" s="141"/>
      <c r="P107" s="140"/>
    </row>
    <row r="108" spans="1:16" ht="31.5">
      <c r="A108" s="173" t="s">
        <v>437</v>
      </c>
      <c r="B108" s="147" t="s">
        <v>438</v>
      </c>
      <c r="C108" s="145" t="s">
        <v>38</v>
      </c>
      <c r="D108" s="143">
        <v>1</v>
      </c>
      <c r="E108" s="141">
        <v>50000</v>
      </c>
      <c r="F108" s="140">
        <v>0</v>
      </c>
      <c r="G108" s="140">
        <v>0</v>
      </c>
      <c r="H108" s="140">
        <v>0</v>
      </c>
      <c r="I108" s="140">
        <v>0</v>
      </c>
      <c r="J108" s="140">
        <v>0</v>
      </c>
      <c r="K108" s="140">
        <v>0</v>
      </c>
      <c r="L108" s="143"/>
      <c r="M108" s="143"/>
      <c r="N108" s="142"/>
      <c r="O108" s="141"/>
      <c r="P108" s="140"/>
    </row>
    <row r="109" spans="1:16" ht="31.5">
      <c r="A109" s="173" t="s">
        <v>439</v>
      </c>
      <c r="B109" s="147" t="s">
        <v>440</v>
      </c>
      <c r="C109" s="145" t="s">
        <v>38</v>
      </c>
      <c r="D109" s="143">
        <v>1</v>
      </c>
      <c r="E109" s="141">
        <v>130000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3"/>
      <c r="M109" s="143"/>
      <c r="N109" s="142"/>
      <c r="O109" s="141"/>
      <c r="P109" s="140"/>
    </row>
    <row r="110" spans="1:16" ht="31.5">
      <c r="A110" s="173" t="s">
        <v>441</v>
      </c>
      <c r="B110" s="147" t="s">
        <v>442</v>
      </c>
      <c r="C110" s="145" t="s">
        <v>38</v>
      </c>
      <c r="D110" s="143">
        <v>1</v>
      </c>
      <c r="E110" s="141">
        <v>100000</v>
      </c>
      <c r="F110" s="140">
        <v>0</v>
      </c>
      <c r="G110" s="140">
        <v>0</v>
      </c>
      <c r="H110" s="140">
        <v>0</v>
      </c>
      <c r="I110" s="140">
        <v>0</v>
      </c>
      <c r="J110" s="140">
        <v>0</v>
      </c>
      <c r="K110" s="140">
        <v>0</v>
      </c>
      <c r="L110" s="143"/>
      <c r="M110" s="143"/>
      <c r="N110" s="142"/>
      <c r="O110" s="141"/>
      <c r="P110" s="140"/>
    </row>
    <row r="111" spans="1:16" ht="47.25">
      <c r="A111" s="173" t="s">
        <v>443</v>
      </c>
      <c r="B111" s="147" t="s">
        <v>444</v>
      </c>
      <c r="C111" s="145" t="s">
        <v>38</v>
      </c>
      <c r="D111" s="143">
        <v>1</v>
      </c>
      <c r="E111" s="141">
        <v>60000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3"/>
      <c r="M111" s="143"/>
      <c r="N111" s="142"/>
      <c r="O111" s="141"/>
      <c r="P111" s="140"/>
    </row>
    <row r="112" spans="1:16" ht="31.5">
      <c r="A112" s="173" t="s">
        <v>445</v>
      </c>
      <c r="B112" s="147" t="s">
        <v>446</v>
      </c>
      <c r="C112" s="145" t="s">
        <v>38</v>
      </c>
      <c r="D112" s="143">
        <v>1</v>
      </c>
      <c r="E112" s="141">
        <v>300000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3"/>
      <c r="M112" s="143"/>
      <c r="N112" s="142"/>
      <c r="O112" s="141"/>
      <c r="P112" s="140"/>
    </row>
    <row r="113" spans="1:16" ht="47.25">
      <c r="A113" s="173" t="s">
        <v>447</v>
      </c>
      <c r="B113" s="147" t="s">
        <v>190</v>
      </c>
      <c r="C113" s="145" t="s">
        <v>38</v>
      </c>
      <c r="D113" s="143">
        <v>1</v>
      </c>
      <c r="E113" s="141">
        <v>25000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3"/>
      <c r="M113" s="143"/>
      <c r="N113" s="142"/>
      <c r="O113" s="141"/>
      <c r="P113" s="140"/>
    </row>
    <row r="114" spans="1:16" ht="16.5">
      <c r="A114" s="173" t="s">
        <v>448</v>
      </c>
      <c r="B114" s="147" t="s">
        <v>189</v>
      </c>
      <c r="C114" s="145" t="s">
        <v>38</v>
      </c>
      <c r="D114" s="143">
        <v>1</v>
      </c>
      <c r="E114" s="141">
        <v>100000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3"/>
      <c r="M114" s="143"/>
      <c r="N114" s="142"/>
      <c r="O114" s="141"/>
      <c r="P114" s="140"/>
    </row>
    <row r="115" spans="1:16" ht="31.5">
      <c r="A115" s="173" t="s">
        <v>449</v>
      </c>
      <c r="B115" s="147" t="s">
        <v>188</v>
      </c>
      <c r="C115" s="145" t="s">
        <v>38</v>
      </c>
      <c r="D115" s="143">
        <v>1</v>
      </c>
      <c r="E115" s="141">
        <v>500000</v>
      </c>
      <c r="F115" s="140">
        <v>0</v>
      </c>
      <c r="G115" s="140">
        <v>0</v>
      </c>
      <c r="H115" s="143">
        <v>1</v>
      </c>
      <c r="I115" s="140">
        <v>42000</v>
      </c>
      <c r="J115" s="143">
        <v>1</v>
      </c>
      <c r="K115" s="140">
        <v>42000</v>
      </c>
      <c r="L115" s="143"/>
      <c r="M115" s="143"/>
      <c r="N115" s="142"/>
      <c r="O115" s="141"/>
      <c r="P115" s="140"/>
    </row>
    <row r="116" spans="1:16" ht="31.5">
      <c r="A116" s="173" t="s">
        <v>450</v>
      </c>
      <c r="B116" s="147" t="s">
        <v>187</v>
      </c>
      <c r="C116" s="145" t="s">
        <v>38</v>
      </c>
      <c r="D116" s="143">
        <v>1</v>
      </c>
      <c r="E116" s="141">
        <v>50000</v>
      </c>
      <c r="F116" s="140">
        <v>0</v>
      </c>
      <c r="G116" s="140">
        <v>0</v>
      </c>
      <c r="H116" s="143">
        <v>1</v>
      </c>
      <c r="I116" s="140">
        <v>22015</v>
      </c>
      <c r="J116" s="143">
        <v>1</v>
      </c>
      <c r="K116" s="140">
        <v>22015</v>
      </c>
      <c r="L116" s="143"/>
      <c r="M116" s="143"/>
      <c r="N116" s="142"/>
      <c r="O116" s="141"/>
      <c r="P116" s="140"/>
    </row>
    <row r="117" spans="1:16" ht="31.5">
      <c r="A117" s="173" t="s">
        <v>451</v>
      </c>
      <c r="B117" s="147" t="s">
        <v>452</v>
      </c>
      <c r="C117" s="145" t="s">
        <v>38</v>
      </c>
      <c r="D117" s="143">
        <v>1</v>
      </c>
      <c r="E117" s="141">
        <v>50000</v>
      </c>
      <c r="F117" s="140">
        <v>0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  <c r="L117" s="143"/>
      <c r="M117" s="143"/>
      <c r="N117" s="142"/>
      <c r="O117" s="141"/>
      <c r="P117" s="140"/>
    </row>
    <row r="118" spans="1:16" ht="16.5">
      <c r="A118" s="173" t="s">
        <v>453</v>
      </c>
      <c r="B118" s="147" t="s">
        <v>454</v>
      </c>
      <c r="C118" s="145" t="s">
        <v>38</v>
      </c>
      <c r="D118" s="143">
        <v>1</v>
      </c>
      <c r="E118" s="141">
        <v>35000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3"/>
      <c r="M118" s="143"/>
      <c r="N118" s="142"/>
      <c r="O118" s="141"/>
      <c r="P118" s="140"/>
    </row>
    <row r="119" spans="1:16" s="125" customFormat="1" ht="16.5">
      <c r="A119" s="139"/>
      <c r="B119" s="138" t="s">
        <v>186</v>
      </c>
      <c r="C119" s="134" t="s">
        <v>38</v>
      </c>
      <c r="D119" s="133">
        <f aca="true" t="shared" si="3" ref="D119:P119">SUM(D86:D118)</f>
        <v>33</v>
      </c>
      <c r="E119" s="137">
        <f t="shared" si="3"/>
        <v>3730000</v>
      </c>
      <c r="F119" s="137">
        <f t="shared" si="3"/>
        <v>0</v>
      </c>
      <c r="G119" s="137">
        <f t="shared" si="3"/>
        <v>0</v>
      </c>
      <c r="H119" s="133">
        <f t="shared" si="3"/>
        <v>2</v>
      </c>
      <c r="I119" s="137">
        <f t="shared" si="3"/>
        <v>64015</v>
      </c>
      <c r="J119" s="133">
        <f>SUM(J86:J118)</f>
        <v>2</v>
      </c>
      <c r="K119" s="137">
        <f>SUM(K86:K118)</f>
        <v>64015</v>
      </c>
      <c r="L119" s="137">
        <f t="shared" si="3"/>
        <v>0</v>
      </c>
      <c r="M119" s="137">
        <f t="shared" si="3"/>
        <v>0</v>
      </c>
      <c r="N119" s="137">
        <f t="shared" si="3"/>
        <v>0</v>
      </c>
      <c r="O119" s="137">
        <f t="shared" si="3"/>
        <v>0</v>
      </c>
      <c r="P119" s="137">
        <f t="shared" si="3"/>
        <v>0</v>
      </c>
    </row>
    <row r="120" spans="1:16" ht="31.5">
      <c r="A120" s="146" t="s">
        <v>185</v>
      </c>
      <c r="B120" s="148" t="s">
        <v>184</v>
      </c>
      <c r="C120" s="145" t="s">
        <v>38</v>
      </c>
      <c r="D120" s="143"/>
      <c r="E120" s="141"/>
      <c r="F120" s="140"/>
      <c r="G120" s="144"/>
      <c r="H120" s="140"/>
      <c r="I120" s="144"/>
      <c r="J120" s="140"/>
      <c r="K120" s="144"/>
      <c r="L120" s="143"/>
      <c r="M120" s="143"/>
      <c r="N120" s="142"/>
      <c r="O120" s="141"/>
      <c r="P120" s="140"/>
    </row>
    <row r="121" spans="1:16" ht="31.5">
      <c r="A121" s="173" t="s">
        <v>455</v>
      </c>
      <c r="B121" s="147" t="s">
        <v>456</v>
      </c>
      <c r="C121" s="145" t="s">
        <v>38</v>
      </c>
      <c r="D121" s="143">
        <v>1</v>
      </c>
      <c r="E121" s="141">
        <v>1000000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0</v>
      </c>
      <c r="L121" s="143"/>
      <c r="M121" s="143"/>
      <c r="N121" s="142"/>
      <c r="O121" s="141"/>
      <c r="P121" s="140"/>
    </row>
    <row r="122" spans="1:16" ht="31.5">
      <c r="A122" s="173" t="s">
        <v>457</v>
      </c>
      <c r="B122" s="147" t="s">
        <v>458</v>
      </c>
      <c r="C122" s="145" t="s">
        <v>38</v>
      </c>
      <c r="D122" s="143">
        <v>1</v>
      </c>
      <c r="E122" s="141">
        <v>600000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  <c r="L122" s="143"/>
      <c r="M122" s="143"/>
      <c r="N122" s="142"/>
      <c r="O122" s="141"/>
      <c r="P122" s="140"/>
    </row>
    <row r="123" spans="1:16" ht="31.5">
      <c r="A123" s="173" t="s">
        <v>459</v>
      </c>
      <c r="B123" s="147" t="s">
        <v>460</v>
      </c>
      <c r="C123" s="145" t="s">
        <v>38</v>
      </c>
      <c r="D123" s="143">
        <v>1</v>
      </c>
      <c r="E123" s="141">
        <v>500000</v>
      </c>
      <c r="F123" s="140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  <c r="L123" s="143"/>
      <c r="M123" s="143"/>
      <c r="N123" s="142"/>
      <c r="O123" s="141"/>
      <c r="P123" s="140"/>
    </row>
    <row r="124" spans="1:16" ht="16.5">
      <c r="A124" s="173" t="s">
        <v>461</v>
      </c>
      <c r="B124" s="147" t="s">
        <v>183</v>
      </c>
      <c r="C124" s="145" t="s">
        <v>38</v>
      </c>
      <c r="D124" s="143">
        <v>1</v>
      </c>
      <c r="E124" s="141">
        <v>30000</v>
      </c>
      <c r="F124" s="140">
        <v>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3"/>
      <c r="M124" s="143"/>
      <c r="N124" s="142"/>
      <c r="O124" s="141"/>
      <c r="P124" s="140"/>
    </row>
    <row r="125" spans="1:16" ht="47.25">
      <c r="A125" s="173" t="s">
        <v>462</v>
      </c>
      <c r="B125" s="147" t="s">
        <v>463</v>
      </c>
      <c r="C125" s="145" t="s">
        <v>38</v>
      </c>
      <c r="D125" s="143">
        <v>1</v>
      </c>
      <c r="E125" s="141">
        <v>400000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3"/>
      <c r="M125" s="143"/>
      <c r="N125" s="142"/>
      <c r="O125" s="141"/>
      <c r="P125" s="140"/>
    </row>
    <row r="126" spans="1:16" ht="31.5">
      <c r="A126" s="173" t="s">
        <v>464</v>
      </c>
      <c r="B126" s="147" t="s">
        <v>465</v>
      </c>
      <c r="C126" s="145" t="s">
        <v>38</v>
      </c>
      <c r="D126" s="143">
        <v>1</v>
      </c>
      <c r="E126" s="141">
        <v>400000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3"/>
      <c r="M126" s="143"/>
      <c r="N126" s="142"/>
      <c r="O126" s="141"/>
      <c r="P126" s="140"/>
    </row>
    <row r="127" spans="1:16" ht="31.5">
      <c r="A127" s="173" t="s">
        <v>466</v>
      </c>
      <c r="B127" s="147" t="s">
        <v>467</v>
      </c>
      <c r="C127" s="145" t="s">
        <v>38</v>
      </c>
      <c r="D127" s="143">
        <v>1</v>
      </c>
      <c r="E127" s="141">
        <v>250000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3"/>
      <c r="M127" s="143"/>
      <c r="N127" s="142"/>
      <c r="O127" s="141"/>
      <c r="P127" s="140"/>
    </row>
    <row r="128" spans="1:16" ht="31.5">
      <c r="A128" s="173" t="s">
        <v>468</v>
      </c>
      <c r="B128" s="147" t="s">
        <v>182</v>
      </c>
      <c r="C128" s="145" t="s">
        <v>38</v>
      </c>
      <c r="D128" s="143">
        <v>1</v>
      </c>
      <c r="E128" s="141">
        <v>252000</v>
      </c>
      <c r="F128" s="140">
        <v>0</v>
      </c>
      <c r="G128" s="140">
        <v>0</v>
      </c>
      <c r="H128" s="143">
        <v>1</v>
      </c>
      <c r="I128" s="144">
        <v>58500</v>
      </c>
      <c r="J128" s="143">
        <v>1</v>
      </c>
      <c r="K128" s="144">
        <v>58500</v>
      </c>
      <c r="L128" s="143"/>
      <c r="M128" s="143"/>
      <c r="N128" s="142"/>
      <c r="O128" s="141"/>
      <c r="P128" s="140"/>
    </row>
    <row r="129" spans="1:16" ht="31.5">
      <c r="A129" s="173" t="s">
        <v>469</v>
      </c>
      <c r="B129" s="147" t="s">
        <v>470</v>
      </c>
      <c r="C129" s="145" t="s">
        <v>38</v>
      </c>
      <c r="D129" s="143">
        <v>1</v>
      </c>
      <c r="E129" s="141">
        <v>25000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140">
        <v>0</v>
      </c>
      <c r="L129" s="143"/>
      <c r="M129" s="143"/>
      <c r="N129" s="142"/>
      <c r="O129" s="141"/>
      <c r="P129" s="140"/>
    </row>
    <row r="130" spans="1:16" ht="16.5">
      <c r="A130" s="173" t="s">
        <v>471</v>
      </c>
      <c r="B130" s="147" t="s">
        <v>181</v>
      </c>
      <c r="C130" s="145" t="s">
        <v>38</v>
      </c>
      <c r="D130" s="143">
        <v>1</v>
      </c>
      <c r="E130" s="141">
        <v>50000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3"/>
      <c r="M130" s="143"/>
      <c r="N130" s="142"/>
      <c r="O130" s="141"/>
      <c r="P130" s="140"/>
    </row>
    <row r="131" spans="1:16" ht="16.5">
      <c r="A131" s="173" t="s">
        <v>472</v>
      </c>
      <c r="B131" s="147" t="s">
        <v>180</v>
      </c>
      <c r="C131" s="145" t="s">
        <v>38</v>
      </c>
      <c r="D131" s="143">
        <v>1</v>
      </c>
      <c r="E131" s="141">
        <v>20000</v>
      </c>
      <c r="F131" s="140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3"/>
      <c r="M131" s="143"/>
      <c r="N131" s="142"/>
      <c r="O131" s="141"/>
      <c r="P131" s="140"/>
    </row>
    <row r="132" spans="1:16" ht="31.5">
      <c r="A132" s="173" t="s">
        <v>473</v>
      </c>
      <c r="B132" s="147" t="s">
        <v>179</v>
      </c>
      <c r="C132" s="145" t="s">
        <v>38</v>
      </c>
      <c r="D132" s="143">
        <v>1</v>
      </c>
      <c r="E132" s="141">
        <v>175000</v>
      </c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3"/>
      <c r="M132" s="143"/>
      <c r="N132" s="142"/>
      <c r="O132" s="141"/>
      <c r="P132" s="140"/>
    </row>
    <row r="133" spans="1:16" ht="31.5">
      <c r="A133" s="173" t="s">
        <v>474</v>
      </c>
      <c r="B133" s="147" t="s">
        <v>178</v>
      </c>
      <c r="C133" s="145" t="s">
        <v>38</v>
      </c>
      <c r="D133" s="143">
        <v>1</v>
      </c>
      <c r="E133" s="141">
        <v>300000</v>
      </c>
      <c r="F133" s="140">
        <v>0</v>
      </c>
      <c r="G133" s="140">
        <v>0</v>
      </c>
      <c r="H133" s="143">
        <v>1</v>
      </c>
      <c r="I133" s="140">
        <f>5900+11480+4346+15991</f>
        <v>37717</v>
      </c>
      <c r="J133" s="143">
        <v>1</v>
      </c>
      <c r="K133" s="140">
        <f>5900+11480+4346+15991</f>
        <v>37717</v>
      </c>
      <c r="L133" s="143"/>
      <c r="M133" s="143"/>
      <c r="N133" s="142"/>
      <c r="O133" s="141"/>
      <c r="P133" s="140"/>
    </row>
    <row r="134" spans="1:16" s="125" customFormat="1" ht="16.5">
      <c r="A134" s="139"/>
      <c r="B134" s="138" t="s">
        <v>177</v>
      </c>
      <c r="C134" s="134" t="s">
        <v>38</v>
      </c>
      <c r="D134" s="133">
        <f aca="true" t="shared" si="4" ref="D134:P134">SUM(D121:D133)</f>
        <v>13</v>
      </c>
      <c r="E134" s="137">
        <f t="shared" si="4"/>
        <v>4002000</v>
      </c>
      <c r="F134" s="137">
        <f t="shared" si="4"/>
        <v>0</v>
      </c>
      <c r="G134" s="137">
        <f t="shared" si="4"/>
        <v>0</v>
      </c>
      <c r="H134" s="133">
        <f t="shared" si="4"/>
        <v>2</v>
      </c>
      <c r="I134" s="137">
        <f t="shared" si="4"/>
        <v>96217</v>
      </c>
      <c r="J134" s="133">
        <f>SUM(J121:J133)</f>
        <v>2</v>
      </c>
      <c r="K134" s="137">
        <f>SUM(K121:K133)</f>
        <v>96217</v>
      </c>
      <c r="L134" s="133">
        <f t="shared" si="4"/>
        <v>0</v>
      </c>
      <c r="M134" s="133">
        <f t="shared" si="4"/>
        <v>0</v>
      </c>
      <c r="N134" s="133">
        <f t="shared" si="4"/>
        <v>0</v>
      </c>
      <c r="O134" s="133">
        <f t="shared" si="4"/>
        <v>0</v>
      </c>
      <c r="P134" s="137">
        <f t="shared" si="4"/>
        <v>0</v>
      </c>
    </row>
    <row r="135" spans="1:16" ht="78.75">
      <c r="A135" s="146" t="s">
        <v>176</v>
      </c>
      <c r="B135" s="148" t="s">
        <v>175</v>
      </c>
      <c r="C135" s="145"/>
      <c r="D135" s="143"/>
      <c r="E135" s="141"/>
      <c r="F135" s="140"/>
      <c r="G135" s="144"/>
      <c r="H135" s="140"/>
      <c r="I135" s="144"/>
      <c r="J135" s="140"/>
      <c r="K135" s="144"/>
      <c r="L135" s="143"/>
      <c r="M135" s="143"/>
      <c r="N135" s="142"/>
      <c r="O135" s="141"/>
      <c r="P135" s="140"/>
    </row>
    <row r="136" spans="1:16" ht="31.5">
      <c r="A136" s="173" t="s">
        <v>475</v>
      </c>
      <c r="B136" s="147" t="s">
        <v>476</v>
      </c>
      <c r="C136" s="145" t="s">
        <v>38</v>
      </c>
      <c r="D136" s="143">
        <v>1</v>
      </c>
      <c r="E136" s="141">
        <v>50000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3"/>
      <c r="M136" s="143"/>
      <c r="N136" s="142"/>
      <c r="O136" s="141"/>
      <c r="P136" s="140"/>
    </row>
    <row r="137" spans="1:16" ht="16.5">
      <c r="A137" s="173" t="s">
        <v>477</v>
      </c>
      <c r="B137" s="147" t="s">
        <v>478</v>
      </c>
      <c r="C137" s="145" t="s">
        <v>38</v>
      </c>
      <c r="D137" s="143">
        <v>1</v>
      </c>
      <c r="E137" s="141">
        <v>201430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143"/>
      <c r="M137" s="143"/>
      <c r="N137" s="142"/>
      <c r="O137" s="141"/>
      <c r="P137" s="140"/>
    </row>
    <row r="138" spans="1:16" ht="31.5">
      <c r="A138" s="173" t="s">
        <v>479</v>
      </c>
      <c r="B138" s="147" t="s">
        <v>480</v>
      </c>
      <c r="C138" s="145" t="s">
        <v>38</v>
      </c>
      <c r="D138" s="143">
        <v>1</v>
      </c>
      <c r="E138" s="141">
        <v>150000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3"/>
      <c r="M138" s="143"/>
      <c r="N138" s="142"/>
      <c r="O138" s="141"/>
      <c r="P138" s="140"/>
    </row>
    <row r="139" spans="1:16" ht="31.5">
      <c r="A139" s="173" t="s">
        <v>481</v>
      </c>
      <c r="B139" s="147" t="s">
        <v>482</v>
      </c>
      <c r="C139" s="145" t="s">
        <v>38</v>
      </c>
      <c r="D139" s="143">
        <v>1</v>
      </c>
      <c r="E139" s="141">
        <v>75000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3"/>
      <c r="M139" s="143"/>
      <c r="N139" s="142"/>
      <c r="O139" s="141"/>
      <c r="P139" s="140"/>
    </row>
    <row r="140" spans="1:16" ht="31.5">
      <c r="A140" s="173" t="s">
        <v>483</v>
      </c>
      <c r="B140" s="147" t="s">
        <v>484</v>
      </c>
      <c r="C140" s="145" t="s">
        <v>38</v>
      </c>
      <c r="D140" s="143">
        <v>1</v>
      </c>
      <c r="E140" s="141">
        <v>75000</v>
      </c>
      <c r="F140" s="140">
        <v>0</v>
      </c>
      <c r="G140" s="140">
        <v>0</v>
      </c>
      <c r="H140" s="140">
        <v>0</v>
      </c>
      <c r="I140" s="140">
        <v>0</v>
      </c>
      <c r="J140" s="140">
        <v>0</v>
      </c>
      <c r="K140" s="140">
        <v>0</v>
      </c>
      <c r="L140" s="143"/>
      <c r="M140" s="143"/>
      <c r="N140" s="142"/>
      <c r="O140" s="141"/>
      <c r="P140" s="140"/>
    </row>
    <row r="141" spans="1:16" ht="31.5">
      <c r="A141" s="173" t="s">
        <v>485</v>
      </c>
      <c r="B141" s="147" t="s">
        <v>486</v>
      </c>
      <c r="C141" s="145" t="s">
        <v>38</v>
      </c>
      <c r="D141" s="143">
        <v>1</v>
      </c>
      <c r="E141" s="141">
        <v>3000000</v>
      </c>
      <c r="F141" s="140">
        <v>0</v>
      </c>
      <c r="G141" s="140">
        <v>0</v>
      </c>
      <c r="H141" s="140">
        <v>0</v>
      </c>
      <c r="I141" s="140">
        <v>0</v>
      </c>
      <c r="J141" s="140">
        <v>0</v>
      </c>
      <c r="K141" s="140">
        <v>0</v>
      </c>
      <c r="L141" s="143"/>
      <c r="M141" s="143"/>
      <c r="N141" s="142"/>
      <c r="O141" s="141"/>
      <c r="P141" s="140"/>
    </row>
    <row r="142" spans="1:16" ht="16.5">
      <c r="A142" s="173" t="s">
        <v>487</v>
      </c>
      <c r="B142" s="147" t="s">
        <v>488</v>
      </c>
      <c r="C142" s="145" t="s">
        <v>38</v>
      </c>
      <c r="D142" s="143">
        <v>1</v>
      </c>
      <c r="E142" s="141">
        <v>150000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3"/>
      <c r="M142" s="143"/>
      <c r="N142" s="142"/>
      <c r="O142" s="141"/>
      <c r="P142" s="140"/>
    </row>
    <row r="143" spans="1:16" ht="31.5">
      <c r="A143" s="173" t="s">
        <v>489</v>
      </c>
      <c r="B143" s="147" t="s">
        <v>490</v>
      </c>
      <c r="C143" s="145" t="s">
        <v>38</v>
      </c>
      <c r="D143" s="143">
        <v>1</v>
      </c>
      <c r="E143" s="141">
        <v>50000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3"/>
      <c r="M143" s="143"/>
      <c r="N143" s="142"/>
      <c r="O143" s="141"/>
      <c r="P143" s="140"/>
    </row>
    <row r="144" spans="1:16" ht="16.5">
      <c r="A144" s="173" t="s">
        <v>491</v>
      </c>
      <c r="B144" s="147" t="s">
        <v>492</v>
      </c>
      <c r="C144" s="145" t="s">
        <v>38</v>
      </c>
      <c r="D144" s="143">
        <v>1</v>
      </c>
      <c r="E144" s="141">
        <v>50000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3"/>
      <c r="M144" s="143"/>
      <c r="N144" s="142"/>
      <c r="O144" s="141"/>
      <c r="P144" s="140"/>
    </row>
    <row r="145" spans="1:16" ht="47.25">
      <c r="A145" s="173" t="s">
        <v>493</v>
      </c>
      <c r="B145" s="147" t="s">
        <v>494</v>
      </c>
      <c r="C145" s="145" t="s">
        <v>38</v>
      </c>
      <c r="D145" s="143">
        <v>1</v>
      </c>
      <c r="E145" s="141">
        <v>40000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0">
        <v>0</v>
      </c>
      <c r="L145" s="143"/>
      <c r="M145" s="143"/>
      <c r="N145" s="142"/>
      <c r="O145" s="141"/>
      <c r="P145" s="140"/>
    </row>
    <row r="146" spans="1:16" ht="31.5">
      <c r="A146" s="173" t="s">
        <v>495</v>
      </c>
      <c r="B146" s="147" t="s">
        <v>496</v>
      </c>
      <c r="C146" s="145" t="s">
        <v>38</v>
      </c>
      <c r="D146" s="143">
        <v>1</v>
      </c>
      <c r="E146" s="141">
        <v>150000</v>
      </c>
      <c r="F146" s="140">
        <v>0</v>
      </c>
      <c r="G146" s="140">
        <v>0</v>
      </c>
      <c r="H146" s="140">
        <v>0</v>
      </c>
      <c r="I146" s="140">
        <v>0</v>
      </c>
      <c r="J146" s="140">
        <v>0</v>
      </c>
      <c r="K146" s="140">
        <v>0</v>
      </c>
      <c r="L146" s="143"/>
      <c r="M146" s="143"/>
      <c r="N146" s="142"/>
      <c r="O146" s="141"/>
      <c r="P146" s="140"/>
    </row>
    <row r="147" spans="1:16" ht="16.5">
      <c r="A147" s="173" t="s">
        <v>497</v>
      </c>
      <c r="B147" s="147" t="s">
        <v>498</v>
      </c>
      <c r="C147" s="145" t="s">
        <v>38</v>
      </c>
      <c r="D147" s="143">
        <v>1</v>
      </c>
      <c r="E147" s="141">
        <v>100000</v>
      </c>
      <c r="F147" s="140">
        <v>0</v>
      </c>
      <c r="G147" s="140">
        <v>0</v>
      </c>
      <c r="H147" s="140">
        <v>0</v>
      </c>
      <c r="I147" s="140">
        <v>0</v>
      </c>
      <c r="J147" s="140">
        <v>0</v>
      </c>
      <c r="K147" s="140">
        <v>0</v>
      </c>
      <c r="L147" s="143"/>
      <c r="M147" s="143"/>
      <c r="N147" s="142"/>
      <c r="O147" s="141"/>
      <c r="P147" s="140"/>
    </row>
    <row r="148" spans="1:16" ht="47.25">
      <c r="A148" s="173" t="s">
        <v>499</v>
      </c>
      <c r="B148" s="147" t="s">
        <v>500</v>
      </c>
      <c r="C148" s="145" t="s">
        <v>38</v>
      </c>
      <c r="D148" s="143">
        <v>1</v>
      </c>
      <c r="E148" s="141">
        <v>800000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3"/>
      <c r="M148" s="143"/>
      <c r="N148" s="142"/>
      <c r="O148" s="141"/>
      <c r="P148" s="140"/>
    </row>
    <row r="149" spans="1:16" ht="31.5">
      <c r="A149" s="173" t="s">
        <v>501</v>
      </c>
      <c r="B149" s="147" t="s">
        <v>502</v>
      </c>
      <c r="C149" s="145" t="s">
        <v>38</v>
      </c>
      <c r="D149" s="143">
        <v>1</v>
      </c>
      <c r="E149" s="141">
        <v>250000</v>
      </c>
      <c r="F149" s="140">
        <v>0</v>
      </c>
      <c r="G149" s="140">
        <v>0</v>
      </c>
      <c r="H149" s="140">
        <v>0</v>
      </c>
      <c r="I149" s="140">
        <v>0</v>
      </c>
      <c r="J149" s="140">
        <v>0</v>
      </c>
      <c r="K149" s="140">
        <v>0</v>
      </c>
      <c r="L149" s="143"/>
      <c r="M149" s="143"/>
      <c r="N149" s="142"/>
      <c r="O149" s="141"/>
      <c r="P149" s="140"/>
    </row>
    <row r="150" spans="1:16" ht="31.5">
      <c r="A150" s="173" t="s">
        <v>503</v>
      </c>
      <c r="B150" s="147" t="s">
        <v>504</v>
      </c>
      <c r="C150" s="145" t="s">
        <v>38</v>
      </c>
      <c r="D150" s="143">
        <v>1</v>
      </c>
      <c r="E150" s="141">
        <v>150000</v>
      </c>
      <c r="F150" s="140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3"/>
      <c r="M150" s="143"/>
      <c r="N150" s="142"/>
      <c r="O150" s="141"/>
      <c r="P150" s="140"/>
    </row>
    <row r="151" spans="1:16" ht="31.5">
      <c r="A151" s="173" t="s">
        <v>505</v>
      </c>
      <c r="B151" s="147" t="s">
        <v>506</v>
      </c>
      <c r="C151" s="145" t="s">
        <v>38</v>
      </c>
      <c r="D151" s="143">
        <v>1</v>
      </c>
      <c r="E151" s="141">
        <v>60000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0</v>
      </c>
      <c r="L151" s="143"/>
      <c r="M151" s="143"/>
      <c r="N151" s="142"/>
      <c r="O151" s="141"/>
      <c r="P151" s="140"/>
    </row>
    <row r="152" spans="1:16" ht="31.5">
      <c r="A152" s="173" t="s">
        <v>507</v>
      </c>
      <c r="B152" s="147" t="s">
        <v>508</v>
      </c>
      <c r="C152" s="145" t="s">
        <v>38</v>
      </c>
      <c r="D152" s="143">
        <v>1</v>
      </c>
      <c r="E152" s="141">
        <v>150000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3"/>
      <c r="M152" s="143"/>
      <c r="N152" s="142"/>
      <c r="O152" s="141"/>
      <c r="P152" s="140"/>
    </row>
    <row r="153" spans="1:16" ht="31.5">
      <c r="A153" s="173" t="s">
        <v>509</v>
      </c>
      <c r="B153" s="147" t="s">
        <v>212</v>
      </c>
      <c r="C153" s="145" t="s">
        <v>38</v>
      </c>
      <c r="D153" s="143">
        <v>1</v>
      </c>
      <c r="E153" s="141">
        <v>50000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3"/>
      <c r="M153" s="143"/>
      <c r="N153" s="142"/>
      <c r="O153" s="141"/>
      <c r="P153" s="140"/>
    </row>
    <row r="154" spans="1:16" ht="31.5">
      <c r="A154" s="173" t="s">
        <v>510</v>
      </c>
      <c r="B154" s="147" t="s">
        <v>210</v>
      </c>
      <c r="C154" s="145" t="s">
        <v>38</v>
      </c>
      <c r="D154" s="143">
        <v>1</v>
      </c>
      <c r="E154" s="141">
        <v>50000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  <c r="L154" s="143"/>
      <c r="M154" s="143"/>
      <c r="N154" s="142"/>
      <c r="O154" s="141"/>
      <c r="P154" s="140"/>
    </row>
    <row r="155" spans="1:16" ht="31.5">
      <c r="A155" s="173" t="s">
        <v>511</v>
      </c>
      <c r="B155" s="147" t="s">
        <v>512</v>
      </c>
      <c r="C155" s="145" t="s">
        <v>38</v>
      </c>
      <c r="D155" s="143">
        <v>1</v>
      </c>
      <c r="E155" s="141">
        <v>200000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3"/>
      <c r="M155" s="143"/>
      <c r="N155" s="142"/>
      <c r="O155" s="141"/>
      <c r="P155" s="140"/>
    </row>
    <row r="156" spans="1:16" s="125" customFormat="1" ht="16.5">
      <c r="A156" s="139"/>
      <c r="B156" s="138" t="s">
        <v>174</v>
      </c>
      <c r="C156" s="137" t="s">
        <v>172</v>
      </c>
      <c r="D156" s="133">
        <f aca="true" t="shared" si="5" ref="D156:P156">SUM(D136:D155)</f>
        <v>20</v>
      </c>
      <c r="E156" s="137">
        <f t="shared" si="5"/>
        <v>5801430</v>
      </c>
      <c r="F156" s="137">
        <f t="shared" si="5"/>
        <v>0</v>
      </c>
      <c r="G156" s="137">
        <f t="shared" si="5"/>
        <v>0</v>
      </c>
      <c r="H156" s="137">
        <f t="shared" si="5"/>
        <v>0</v>
      </c>
      <c r="I156" s="137">
        <f t="shared" si="5"/>
        <v>0</v>
      </c>
      <c r="J156" s="137">
        <f>SUM(J136:J155)</f>
        <v>0</v>
      </c>
      <c r="K156" s="137">
        <f>SUM(K136:K155)</f>
        <v>0</v>
      </c>
      <c r="L156" s="133">
        <f t="shared" si="5"/>
        <v>0</v>
      </c>
      <c r="M156" s="133">
        <f t="shared" si="5"/>
        <v>0</v>
      </c>
      <c r="N156" s="133">
        <f t="shared" si="5"/>
        <v>0</v>
      </c>
      <c r="O156" s="133">
        <f t="shared" si="5"/>
        <v>0</v>
      </c>
      <c r="P156" s="137">
        <f t="shared" si="5"/>
        <v>0</v>
      </c>
    </row>
    <row r="157" spans="1:16" s="125" customFormat="1" ht="16.5">
      <c r="A157" s="139"/>
      <c r="B157" s="138" t="s">
        <v>173</v>
      </c>
      <c r="C157" s="137" t="s">
        <v>172</v>
      </c>
      <c r="D157" s="133">
        <f aca="true" t="shared" si="6" ref="D157:P157">D156+D134+D119</f>
        <v>66</v>
      </c>
      <c r="E157" s="137">
        <f t="shared" si="6"/>
        <v>13533430</v>
      </c>
      <c r="F157" s="137">
        <f t="shared" si="6"/>
        <v>0</v>
      </c>
      <c r="G157" s="137">
        <f t="shared" si="6"/>
        <v>0</v>
      </c>
      <c r="H157" s="133">
        <f t="shared" si="6"/>
        <v>4</v>
      </c>
      <c r="I157" s="137">
        <f t="shared" si="6"/>
        <v>160232</v>
      </c>
      <c r="J157" s="133">
        <f>J156+J134+J119</f>
        <v>4</v>
      </c>
      <c r="K157" s="137">
        <f>K156+K134+K119</f>
        <v>160232</v>
      </c>
      <c r="L157" s="133">
        <f t="shared" si="6"/>
        <v>0</v>
      </c>
      <c r="M157" s="133">
        <f t="shared" si="6"/>
        <v>0</v>
      </c>
      <c r="N157" s="133">
        <f t="shared" si="6"/>
        <v>0</v>
      </c>
      <c r="O157" s="133">
        <f t="shared" si="6"/>
        <v>0</v>
      </c>
      <c r="P157" s="137">
        <f t="shared" si="6"/>
        <v>0</v>
      </c>
    </row>
    <row r="158" spans="1:16" s="125" customFormat="1" ht="16.5">
      <c r="A158" s="136"/>
      <c r="B158" s="135" t="s">
        <v>8</v>
      </c>
      <c r="C158" s="134" t="s">
        <v>38</v>
      </c>
      <c r="D158" s="133">
        <f aca="true" t="shared" si="7" ref="D158:P158">D157+D83+D79+D70</f>
        <v>130</v>
      </c>
      <c r="E158" s="132">
        <f t="shared" si="7"/>
        <v>42564800</v>
      </c>
      <c r="F158" s="132">
        <f t="shared" si="7"/>
        <v>0</v>
      </c>
      <c r="G158" s="132">
        <f t="shared" si="7"/>
        <v>0</v>
      </c>
      <c r="H158" s="133">
        <f t="shared" si="7"/>
        <v>16</v>
      </c>
      <c r="I158" s="132">
        <f t="shared" si="7"/>
        <v>1409463</v>
      </c>
      <c r="J158" s="133">
        <f>J157+J83+J79+J70</f>
        <v>16</v>
      </c>
      <c r="K158" s="132">
        <f>K157+K83+K79+K70</f>
        <v>1409463</v>
      </c>
      <c r="L158" s="133">
        <f t="shared" si="7"/>
        <v>0</v>
      </c>
      <c r="M158" s="133">
        <f t="shared" si="7"/>
        <v>0</v>
      </c>
      <c r="N158" s="133">
        <f t="shared" si="7"/>
        <v>0</v>
      </c>
      <c r="O158" s="133">
        <f t="shared" si="7"/>
        <v>0</v>
      </c>
      <c r="P158" s="132">
        <f t="shared" si="7"/>
        <v>0</v>
      </c>
    </row>
    <row r="159" spans="1:16" s="125" customFormat="1" ht="16.5">
      <c r="A159" s="131"/>
      <c r="B159" s="130"/>
      <c r="C159" s="129"/>
      <c r="D159" s="128"/>
      <c r="E159" s="126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6"/>
    </row>
    <row r="160" spans="1:16" s="125" customFormat="1" ht="16.5">
      <c r="A160" s="131"/>
      <c r="B160" s="130"/>
      <c r="C160" s="129"/>
      <c r="D160" s="128"/>
      <c r="E160" s="126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6"/>
    </row>
    <row r="161" spans="1:16" s="125" customFormat="1" ht="16.5">
      <c r="A161" s="131"/>
      <c r="B161" s="130"/>
      <c r="C161" s="129"/>
      <c r="D161" s="128"/>
      <c r="E161" s="126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6"/>
    </row>
    <row r="162" spans="1:16" s="125" customFormat="1" ht="16.5">
      <c r="A162" s="131"/>
      <c r="B162" s="130"/>
      <c r="C162" s="129"/>
      <c r="D162" s="128"/>
      <c r="E162" s="126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6"/>
    </row>
    <row r="163" spans="1:16" ht="15.75">
      <c r="A163" s="124"/>
      <c r="B163" s="123" t="s">
        <v>171</v>
      </c>
      <c r="C163" s="120"/>
      <c r="D163" s="122"/>
      <c r="F163" s="120"/>
      <c r="G163" s="121" t="s">
        <v>170</v>
      </c>
      <c r="I163" s="116"/>
      <c r="J163" s="118"/>
      <c r="K163" s="116"/>
      <c r="L163" s="117"/>
      <c r="M163" s="119" t="s">
        <v>169</v>
      </c>
      <c r="N163" s="115"/>
      <c r="O163" s="116"/>
      <c r="P163" s="115"/>
    </row>
  </sheetData>
  <sheetProtection/>
  <mergeCells count="24">
    <mergeCell ref="A1:P1"/>
    <mergeCell ref="J7:J8"/>
    <mergeCell ref="K7:K8"/>
    <mergeCell ref="D6:E6"/>
    <mergeCell ref="F6:G6"/>
    <mergeCell ref="H6:I6"/>
    <mergeCell ref="A2:P2"/>
    <mergeCell ref="A3:P3"/>
    <mergeCell ref="A4:P4"/>
    <mergeCell ref="L6:O6"/>
    <mergeCell ref="P6:P7"/>
    <mergeCell ref="J6:K6"/>
    <mergeCell ref="F7:F8"/>
    <mergeCell ref="G7:G8"/>
    <mergeCell ref="H7:H8"/>
    <mergeCell ref="N7:O7"/>
    <mergeCell ref="I7:I8"/>
    <mergeCell ref="A5:P5"/>
    <mergeCell ref="L7:M7"/>
    <mergeCell ref="B6:B8"/>
    <mergeCell ref="C6:C8"/>
    <mergeCell ref="D7:D8"/>
    <mergeCell ref="E7:E8"/>
    <mergeCell ref="A6:A8"/>
  </mergeCells>
  <hyperlinks>
    <hyperlink ref="L9" r:id="rId1" display="!@"/>
  </hyperlinks>
  <printOptions/>
  <pageMargins left="0.4" right="0.25" top="0.44" bottom="0.35" header="0.3" footer="0.3"/>
  <pageSetup horizontalDpi="600" verticalDpi="6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6.28125" style="7" bestFit="1" customWidth="1"/>
    <col min="2" max="2" width="36.421875" style="7" customWidth="1"/>
    <col min="3" max="3" width="18.28125" style="7" bestFit="1" customWidth="1"/>
    <col min="4" max="4" width="18.57421875" style="7" bestFit="1" customWidth="1"/>
    <col min="5" max="5" width="23.8515625" style="7" bestFit="1" customWidth="1"/>
    <col min="6" max="6" width="16.421875" style="7" bestFit="1" customWidth="1"/>
    <col min="7" max="7" width="10.140625" style="7" bestFit="1" customWidth="1"/>
    <col min="8" max="16384" width="9.140625" style="7" customWidth="1"/>
  </cols>
  <sheetData>
    <row r="1" spans="1:7" ht="18">
      <c r="A1" s="204" t="s">
        <v>261</v>
      </c>
      <c r="B1" s="204"/>
      <c r="C1" s="204"/>
      <c r="D1" s="204"/>
      <c r="E1" s="204"/>
      <c r="F1" s="204"/>
      <c r="G1" s="204"/>
    </row>
    <row r="2" spans="1:7" ht="18">
      <c r="A2" s="204" t="s">
        <v>269</v>
      </c>
      <c r="B2" s="204"/>
      <c r="C2" s="204"/>
      <c r="D2" s="204"/>
      <c r="E2" s="204"/>
      <c r="F2" s="204"/>
      <c r="G2" s="204"/>
    </row>
    <row r="3" spans="1:7" ht="18">
      <c r="A3" s="204" t="s">
        <v>270</v>
      </c>
      <c r="B3" s="204"/>
      <c r="C3" s="204"/>
      <c r="D3" s="204"/>
      <c r="E3" s="204"/>
      <c r="F3" s="204"/>
      <c r="G3" s="204"/>
    </row>
    <row r="4" spans="1:7" ht="18">
      <c r="A4" s="204" t="s">
        <v>32</v>
      </c>
      <c r="B4" s="204"/>
      <c r="C4" s="204"/>
      <c r="D4" s="204"/>
      <c r="E4" s="204"/>
      <c r="F4" s="204"/>
      <c r="G4" s="204"/>
    </row>
    <row r="5" spans="1:7" ht="18">
      <c r="A5" s="204" t="s">
        <v>161</v>
      </c>
      <c r="B5" s="204"/>
      <c r="C5" s="204"/>
      <c r="D5" s="204"/>
      <c r="E5" s="204"/>
      <c r="F5" s="204"/>
      <c r="G5" s="204"/>
    </row>
    <row r="6" spans="1:7" ht="18">
      <c r="A6" s="114"/>
      <c r="B6" s="167" t="s">
        <v>515</v>
      </c>
      <c r="C6" s="114"/>
      <c r="D6" s="114"/>
      <c r="E6" s="114"/>
      <c r="F6" s="114"/>
      <c r="G6" s="114"/>
    </row>
    <row r="7" spans="1:7" ht="18">
      <c r="A7" s="166"/>
      <c r="B7" s="166" t="s">
        <v>513</v>
      </c>
      <c r="C7" s="166"/>
      <c r="D7" s="166"/>
      <c r="E7" s="166"/>
      <c r="F7" s="166"/>
      <c r="G7" s="166"/>
    </row>
    <row r="8" spans="1:7" s="162" customFormat="1" ht="42" customHeight="1">
      <c r="A8" s="161" t="s">
        <v>259</v>
      </c>
      <c r="B8" s="161" t="s">
        <v>271</v>
      </c>
      <c r="C8" s="145" t="s">
        <v>280</v>
      </c>
      <c r="D8" s="163" t="s">
        <v>284</v>
      </c>
      <c r="E8" s="163" t="s">
        <v>272</v>
      </c>
      <c r="F8" s="168" t="s">
        <v>273</v>
      </c>
      <c r="G8" s="168" t="s">
        <v>255</v>
      </c>
    </row>
    <row r="9" spans="1:7" s="89" customFormat="1" ht="15.75">
      <c r="A9" s="161" t="s">
        <v>3</v>
      </c>
      <c r="B9" s="161" t="s">
        <v>4</v>
      </c>
      <c r="C9" s="161" t="s">
        <v>262</v>
      </c>
      <c r="D9" s="161" t="s">
        <v>245</v>
      </c>
      <c r="E9" s="161" t="s">
        <v>244</v>
      </c>
      <c r="F9" s="161" t="s">
        <v>264</v>
      </c>
      <c r="G9" s="165" t="s">
        <v>241</v>
      </c>
    </row>
    <row r="10" spans="1:7" ht="54.75" customHeight="1">
      <c r="A10" s="160" t="s">
        <v>238</v>
      </c>
      <c r="B10" s="169" t="s">
        <v>274</v>
      </c>
      <c r="C10" s="140">
        <v>100000</v>
      </c>
      <c r="D10" s="140">
        <v>0</v>
      </c>
      <c r="E10" s="140">
        <v>0</v>
      </c>
      <c r="F10" s="158">
        <f>C10-D10</f>
        <v>100000</v>
      </c>
      <c r="G10" s="142"/>
    </row>
    <row r="11" spans="1:7" ht="31.5">
      <c r="A11" s="160" t="s">
        <v>237</v>
      </c>
      <c r="B11" s="169" t="s">
        <v>275</v>
      </c>
      <c r="C11" s="140">
        <v>100000</v>
      </c>
      <c r="D11" s="140">
        <v>0</v>
      </c>
      <c r="E11" s="140">
        <v>0</v>
      </c>
      <c r="F11" s="158">
        <f>C11-D11</f>
        <v>100000</v>
      </c>
      <c r="G11" s="142"/>
    </row>
    <row r="12" spans="1:7" ht="31.5">
      <c r="A12" s="160" t="s">
        <v>235</v>
      </c>
      <c r="B12" s="169" t="s">
        <v>276</v>
      </c>
      <c r="C12" s="140">
        <v>75000</v>
      </c>
      <c r="D12" s="140">
        <v>0</v>
      </c>
      <c r="E12" s="140">
        <v>0</v>
      </c>
      <c r="F12" s="158">
        <f>C12-D12</f>
        <v>75000</v>
      </c>
      <c r="G12" s="142"/>
    </row>
    <row r="13" spans="1:7" ht="47.25">
      <c r="A13" s="160" t="s">
        <v>234</v>
      </c>
      <c r="B13" s="169" t="s">
        <v>277</v>
      </c>
      <c r="C13" s="140">
        <v>200000</v>
      </c>
      <c r="D13" s="140">
        <v>0</v>
      </c>
      <c r="E13" s="140">
        <v>0</v>
      </c>
      <c r="F13" s="158">
        <f>C13-D13</f>
        <v>200000</v>
      </c>
      <c r="G13" s="142"/>
    </row>
    <row r="14" spans="1:7" ht="31.5">
      <c r="A14" s="160" t="s">
        <v>232</v>
      </c>
      <c r="B14" s="169" t="s">
        <v>278</v>
      </c>
      <c r="C14" s="140">
        <v>75000</v>
      </c>
      <c r="D14" s="140">
        <v>0</v>
      </c>
      <c r="E14" s="140">
        <v>0</v>
      </c>
      <c r="F14" s="158">
        <f>C14-D14</f>
        <v>75000</v>
      </c>
      <c r="G14" s="142"/>
    </row>
    <row r="15" spans="1:7" s="125" customFormat="1" ht="16.5">
      <c r="A15" s="157"/>
      <c r="B15" s="156" t="s">
        <v>279</v>
      </c>
      <c r="C15" s="132">
        <f>SUM(C10:C14)</f>
        <v>550000</v>
      </c>
      <c r="D15" s="132">
        <f>SUM(D10:D14)</f>
        <v>0</v>
      </c>
      <c r="E15" s="132">
        <f>SUM(E10:E14)</f>
        <v>0</v>
      </c>
      <c r="F15" s="132">
        <f>SUM(F10:F14)</f>
        <v>550000</v>
      </c>
      <c r="G15" s="132">
        <f>SUM(G10:G14)</f>
        <v>0</v>
      </c>
    </row>
    <row r="16" spans="1:7" s="125" customFormat="1" ht="16.5">
      <c r="A16" s="131"/>
      <c r="B16" s="130"/>
      <c r="C16" s="126"/>
      <c r="D16" s="127"/>
      <c r="E16" s="127"/>
      <c r="F16" s="127"/>
      <c r="G16" s="126"/>
    </row>
    <row r="17" spans="1:7" s="125" customFormat="1" ht="16.5">
      <c r="A17" s="131"/>
      <c r="B17" s="130"/>
      <c r="C17" s="126"/>
      <c r="D17" s="127"/>
      <c r="E17" s="127"/>
      <c r="F17" s="127"/>
      <c r="G17" s="126"/>
    </row>
    <row r="18" spans="1:7" s="125" customFormat="1" ht="16.5">
      <c r="A18" s="131"/>
      <c r="B18" s="130"/>
      <c r="C18" s="126"/>
      <c r="D18" s="127"/>
      <c r="E18" s="127"/>
      <c r="F18" s="127"/>
      <c r="G18" s="126"/>
    </row>
    <row r="19" spans="1:7" s="125" customFormat="1" ht="16.5">
      <c r="A19" s="131"/>
      <c r="B19" s="130"/>
      <c r="C19" s="126"/>
      <c r="D19" s="127"/>
      <c r="E19" s="127"/>
      <c r="F19" s="127"/>
      <c r="G19" s="126"/>
    </row>
    <row r="20" spans="1:7" ht="15.75">
      <c r="A20" s="124"/>
      <c r="B20" s="122" t="s">
        <v>285</v>
      </c>
      <c r="D20" s="122" t="s">
        <v>286</v>
      </c>
      <c r="E20" s="116"/>
      <c r="F20" s="170" t="s">
        <v>287</v>
      </c>
      <c r="G20" s="115"/>
    </row>
    <row r="21" spans="2:6" ht="15.75">
      <c r="B21" s="170" t="s">
        <v>281</v>
      </c>
      <c r="D21" s="170" t="s">
        <v>281</v>
      </c>
      <c r="F21" s="170" t="s">
        <v>281</v>
      </c>
    </row>
    <row r="22" spans="2:6" ht="15.75">
      <c r="B22" s="170" t="s">
        <v>282</v>
      </c>
      <c r="D22" s="170" t="s">
        <v>282</v>
      </c>
      <c r="F22" s="170" t="s">
        <v>282</v>
      </c>
    </row>
    <row r="23" spans="2:6" ht="15.75">
      <c r="B23" s="170" t="s">
        <v>283</v>
      </c>
      <c r="D23" s="170" t="s">
        <v>283</v>
      </c>
      <c r="F23" s="170" t="s">
        <v>283</v>
      </c>
    </row>
    <row r="24" spans="2:6" ht="15.75">
      <c r="B24" s="130"/>
      <c r="D24" s="130"/>
      <c r="F24" s="130"/>
    </row>
    <row r="25" spans="2:6" ht="15.75">
      <c r="B25" s="130"/>
      <c r="D25" s="130"/>
      <c r="F25" s="130"/>
    </row>
    <row r="26" spans="2:6" ht="15.75">
      <c r="B26" s="130"/>
      <c r="D26" s="130"/>
      <c r="F26" s="130"/>
    </row>
  </sheetData>
  <sheetProtection/>
  <mergeCells count="5">
    <mergeCell ref="A3:G3"/>
    <mergeCell ref="A1:G1"/>
    <mergeCell ref="A2:G2"/>
    <mergeCell ref="A4:G4"/>
    <mergeCell ref="A5:G5"/>
  </mergeCells>
  <printOptions/>
  <pageMargins left="0.75" right="0.25" top="0.44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2014-11-19T10:07:57Z</cp:lastPrinted>
  <dcterms:created xsi:type="dcterms:W3CDTF">2010-06-21T08:14:49Z</dcterms:created>
  <dcterms:modified xsi:type="dcterms:W3CDTF">2014-12-28T14:48:36Z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